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zio.biondi\Documents\"/>
    </mc:Choice>
  </mc:AlternateContent>
  <bookViews>
    <workbookView xWindow="0" yWindow="0" windowWidth="28800" windowHeight="12300" tabRatio="881" activeTab="2"/>
  </bookViews>
  <sheets>
    <sheet name="AUTOCERTIFICAZIONI" sheetId="48" r:id="rId1"/>
    <sheet name="MEZZI" sheetId="47" r:id="rId2"/>
    <sheet name="PARAMETRI" sheetId="46" r:id="rId3"/>
    <sheet name="RENDICONTAZIONE" sheetId="1" r:id="rId4"/>
    <sheet name="1,1_Leas_Mezzi" sheetId="2" r:id="rId5"/>
    <sheet name="1,2_Ass_Mezzi" sheetId="3" r:id="rId6"/>
    <sheet name="1,3_Manu_Ord" sheetId="4" r:id="rId7"/>
    <sheet name="1,4_Manu_Stra" sheetId="5" r:id="rId8"/>
    <sheet name="1,5_Carburante" sheetId="50" r:id="rId9"/>
    <sheet name="1,6_Pedaggi" sheetId="7" r:id="rId10"/>
    <sheet name="1,7_Pratiche" sheetId="8" r:id="rId11"/>
    <sheet name="1,8_Radio" sheetId="9" r:id="rId12"/>
    <sheet name="1,9_Ammort_Attrez" sheetId="10" r:id="rId13"/>
    <sheet name="1,10_Ammort_Mezzi" sheetId="11" r:id="rId14"/>
    <sheet name="1,11_Ammort_Altri" sheetId="12" r:id="rId15"/>
    <sheet name="1,12_Hardware_Software" sheetId="13" r:id="rId16"/>
    <sheet name="2,1__Manut_Attr" sheetId="15" r:id="rId17"/>
    <sheet name="2,2_Leasing_Attr" sheetId="16" r:id="rId18"/>
    <sheet name="2,3_Mat_Consumo" sheetId="17" r:id="rId19"/>
    <sheet name="2,4_Ossigeno" sheetId="18" r:id="rId20"/>
    <sheet name="2,5_Pulizia" sheetId="19" r:id="rId21"/>
    <sheet name="3,1_Locazione" sheetId="20" r:id="rId22"/>
    <sheet name="3,2_Manut_Ord" sheetId="21" r:id="rId23"/>
    <sheet name="3,3_Utenze" sheetId="22" r:id="rId24"/>
    <sheet name="3,4_Cancelleria" sheetId="23" r:id="rId25"/>
    <sheet name="3,5_Privacy" sheetId="24" r:id="rId26"/>
    <sheet name="3,6_ServiziTerzi" sheetId="25" r:id="rId27"/>
    <sheet name="3,7_Tasse" sheetId="26" r:id="rId28"/>
    <sheet name="3,8_Amm_Hardware" sheetId="27" r:id="rId29"/>
    <sheet name="3,9_Amm_Software" sheetId="28" r:id="rId30"/>
    <sheet name="4,1_Pers_Dip_Ope" sheetId="29" r:id="rId31"/>
    <sheet name="4,2_Per_Amm" sheetId="30" r:id="rId32"/>
    <sheet name="4,3_Divise" sheetId="31" r:id="rId33"/>
    <sheet name="4,4_Assicur" sheetId="32" r:id="rId34"/>
    <sheet name="4,5_Accertamenti" sheetId="33" r:id="rId35"/>
    <sheet name="4,6_Formazione" sheetId="34" r:id="rId36"/>
    <sheet name="4,7_Lavoro_Autonomo" sheetId="35" r:id="rId37"/>
    <sheet name="acconti" sheetId="49" r:id="rId38"/>
  </sheets>
  <definedNames>
    <definedName name="_xlnm.Print_Area" localSheetId="3">RENDICONTAZIONE!$B$1:$M$47</definedName>
  </definedNames>
  <calcPr calcId="162913"/>
</workbook>
</file>

<file path=xl/calcChain.xml><?xml version="1.0" encoding="utf-8"?>
<calcChain xmlns="http://schemas.openxmlformats.org/spreadsheetml/2006/main">
  <c r="L33" i="1" l="1"/>
  <c r="V42" i="1" l="1"/>
  <c r="R42" i="1"/>
  <c r="T42" i="1"/>
  <c r="AD36" i="1"/>
  <c r="C29" i="46"/>
  <c r="K26" i="1"/>
  <c r="D24" i="1"/>
  <c r="C31" i="46"/>
  <c r="C30" i="46"/>
  <c r="AD19" i="1"/>
  <c r="V19" i="1"/>
  <c r="T19" i="1"/>
  <c r="R19" i="1"/>
  <c r="Q46" i="1" l="1"/>
  <c r="Q45" i="1"/>
  <c r="G21" i="49"/>
  <c r="M21" i="49"/>
  <c r="F21" i="49"/>
  <c r="J13" i="10"/>
  <c r="G4" i="13" l="1"/>
  <c r="K16" i="1"/>
  <c r="F7" i="22" l="1"/>
  <c r="B21" i="49" l="1"/>
  <c r="M45" i="1"/>
  <c r="F20" i="49"/>
  <c r="F14" i="49"/>
  <c r="M46" i="1"/>
  <c r="K25" i="1"/>
  <c r="K24" i="1"/>
  <c r="L3" i="49" l="1"/>
  <c r="K35" i="1"/>
  <c r="G4" i="30"/>
  <c r="K40" i="1" l="1"/>
  <c r="K39" i="1"/>
  <c r="K38" i="1"/>
  <c r="K36" i="1"/>
  <c r="K34" i="1"/>
  <c r="K32" i="1"/>
  <c r="K31" i="1"/>
  <c r="K30" i="1"/>
  <c r="K29" i="1"/>
  <c r="K28" i="1"/>
  <c r="K27" i="1"/>
  <c r="K22" i="1"/>
  <c r="K21" i="1"/>
  <c r="K20" i="1"/>
  <c r="K19" i="1"/>
  <c r="K18" i="1"/>
  <c r="K15" i="1"/>
  <c r="K12" i="1"/>
  <c r="K11" i="1"/>
  <c r="K10" i="1"/>
  <c r="K8" i="1"/>
  <c r="K7" i="1"/>
  <c r="K5" i="1"/>
  <c r="G34" i="1" l="1"/>
  <c r="F4" i="50" l="1"/>
  <c r="I4" i="50" s="1"/>
  <c r="H12" i="50"/>
  <c r="H4" i="50" s="1"/>
  <c r="K9" i="1" l="1"/>
  <c r="M52" i="1" s="1"/>
  <c r="H40" i="1"/>
  <c r="H35" i="1"/>
  <c r="H36" i="1"/>
  <c r="H37" i="1"/>
  <c r="H38" i="1"/>
  <c r="H39" i="1"/>
  <c r="H34" i="1"/>
  <c r="H32" i="1"/>
  <c r="H31" i="1"/>
  <c r="H25" i="1"/>
  <c r="H26" i="1"/>
  <c r="H27" i="1"/>
  <c r="H28" i="1"/>
  <c r="H29" i="1"/>
  <c r="H24" i="1"/>
  <c r="H19" i="1"/>
  <c r="H20" i="1"/>
  <c r="H21" i="1"/>
  <c r="H22" i="1"/>
  <c r="H18" i="1"/>
  <c r="H16" i="1"/>
  <c r="H12" i="1"/>
  <c r="H13" i="1"/>
  <c r="H14" i="1"/>
  <c r="H15" i="1"/>
  <c r="H11" i="1"/>
  <c r="H6" i="1"/>
  <c r="H7" i="1"/>
  <c r="H8" i="1"/>
  <c r="H5" i="1"/>
  <c r="G5" i="1"/>
  <c r="D5" i="1"/>
  <c r="B25" i="46"/>
  <c r="E5" i="1"/>
  <c r="H4" i="46"/>
  <c r="G12" i="46"/>
  <c r="AC35" i="1"/>
  <c r="AC36" i="1"/>
  <c r="AC37" i="1"/>
  <c r="AC38" i="1"/>
  <c r="AC39" i="1"/>
  <c r="AC40" i="1"/>
  <c r="AC34" i="1"/>
  <c r="AC32" i="1"/>
  <c r="AC31" i="1"/>
  <c r="AC25" i="1"/>
  <c r="AC26" i="1"/>
  <c r="AC27" i="1"/>
  <c r="AC28" i="1"/>
  <c r="AC29" i="1"/>
  <c r="AC24" i="1"/>
  <c r="AC19" i="1"/>
  <c r="AC20" i="1"/>
  <c r="AC21" i="1"/>
  <c r="AC22" i="1"/>
  <c r="AC18" i="1"/>
  <c r="AC12" i="1"/>
  <c r="AC13" i="1"/>
  <c r="AC14" i="1"/>
  <c r="AC15" i="1"/>
  <c r="AC16" i="1"/>
  <c r="AC11" i="1"/>
  <c r="AC6" i="1"/>
  <c r="AC7" i="1"/>
  <c r="AC8" i="1"/>
  <c r="AC5" i="1"/>
  <c r="AB42" i="1"/>
  <c r="AA36" i="1"/>
  <c r="AA37" i="1"/>
  <c r="AA38" i="1"/>
  <c r="AA32" i="1"/>
  <c r="AA31" i="1"/>
  <c r="AA25" i="1"/>
  <c r="AA29" i="1"/>
  <c r="AA24" i="1"/>
  <c r="AA19" i="1"/>
  <c r="AA18" i="1"/>
  <c r="AA12" i="1"/>
  <c r="AA13" i="1"/>
  <c r="AA11" i="1"/>
  <c r="AA6" i="1"/>
  <c r="AA7" i="1"/>
  <c r="Z42" i="1"/>
  <c r="AA39" i="1" s="1"/>
  <c r="Y5" i="1"/>
  <c r="G11" i="46"/>
  <c r="B26" i="46" l="1"/>
  <c r="I32" i="1"/>
  <c r="AC42" i="1"/>
  <c r="AA16" i="1"/>
  <c r="AA22" i="1"/>
  <c r="AA28" i="1"/>
  <c r="AA34" i="1"/>
  <c r="AA35" i="1"/>
  <c r="AA5" i="1"/>
  <c r="AA15" i="1"/>
  <c r="AA21" i="1"/>
  <c r="AA27" i="1"/>
  <c r="AA40" i="1"/>
  <c r="AA8" i="1"/>
  <c r="AA42" i="1" s="1"/>
  <c r="AA14" i="1"/>
  <c r="AA20" i="1"/>
  <c r="AA26" i="1"/>
  <c r="G31" i="12"/>
  <c r="G32" i="12"/>
  <c r="G33" i="12"/>
  <c r="G34" i="12"/>
  <c r="G35" i="12"/>
  <c r="G36" i="12"/>
  <c r="G37" i="12"/>
  <c r="G38" i="12"/>
  <c r="G39" i="12"/>
  <c r="G40" i="12"/>
  <c r="G41" i="12"/>
  <c r="G42" i="12"/>
  <c r="H31" i="11"/>
  <c r="H32" i="11"/>
  <c r="H33" i="11"/>
  <c r="H34" i="11"/>
  <c r="H35" i="11"/>
  <c r="H36" i="11"/>
  <c r="H37" i="11"/>
  <c r="H38" i="11"/>
  <c r="H39" i="11"/>
  <c r="H40" i="11"/>
  <c r="H41" i="11"/>
  <c r="H42" i="11"/>
  <c r="J31" i="10"/>
  <c r="J32" i="10"/>
  <c r="J33" i="10"/>
  <c r="J34" i="10"/>
  <c r="J35" i="10"/>
  <c r="J36" i="10"/>
  <c r="J37" i="10"/>
  <c r="J38" i="10"/>
  <c r="J39" i="10"/>
  <c r="J40" i="10"/>
  <c r="J41" i="10"/>
  <c r="J42" i="10"/>
  <c r="F26" i="1"/>
  <c r="I34" i="1" l="1"/>
  <c r="M51" i="1"/>
  <c r="I40" i="1"/>
  <c r="I27" i="1"/>
  <c r="I25" i="1"/>
  <c r="I16" i="1"/>
  <c r="I11" i="1"/>
  <c r="I19" i="1"/>
  <c r="I15" i="1"/>
  <c r="I26" i="1"/>
  <c r="I29" i="1"/>
  <c r="I38" i="1"/>
  <c r="I18" i="1"/>
  <c r="I8" i="1"/>
  <c r="I6" i="1"/>
  <c r="I37" i="1"/>
  <c r="I13" i="1"/>
  <c r="I5" i="1"/>
  <c r="I39" i="1"/>
  <c r="I12" i="1"/>
  <c r="I20" i="1"/>
  <c r="I28" i="1"/>
  <c r="I14" i="1"/>
  <c r="I22" i="1"/>
  <c r="I21" i="1"/>
  <c r="I36" i="1"/>
  <c r="I31" i="1"/>
  <c r="I7" i="1"/>
  <c r="I24" i="1"/>
  <c r="I35" i="1"/>
  <c r="X19" i="1"/>
  <c r="X5" i="1"/>
  <c r="F19" i="28" l="1"/>
  <c r="H6" i="28"/>
  <c r="H3" i="28" s="1"/>
  <c r="F21" i="27"/>
  <c r="H3" i="27" s="1"/>
  <c r="H6" i="27"/>
  <c r="F8" i="49" l="1"/>
  <c r="L8" i="49"/>
  <c r="B23" i="46"/>
  <c r="B24" i="46" s="1"/>
  <c r="J21" i="49" l="1"/>
  <c r="E21" i="49"/>
  <c r="D21" i="49"/>
  <c r="C21" i="49"/>
  <c r="L20" i="49"/>
  <c r="L19" i="49"/>
  <c r="F19" i="49"/>
  <c r="L18" i="49"/>
  <c r="F18" i="49"/>
  <c r="L17" i="49"/>
  <c r="F17" i="49"/>
  <c r="L16" i="49"/>
  <c r="F16" i="49"/>
  <c r="L15" i="49"/>
  <c r="F15" i="49"/>
  <c r="L14" i="49"/>
  <c r="L13" i="49"/>
  <c r="F13" i="49"/>
  <c r="L12" i="49"/>
  <c r="F12" i="49"/>
  <c r="L11" i="49"/>
  <c r="F11" i="49"/>
  <c r="L10" i="49"/>
  <c r="F10" i="49"/>
  <c r="L9" i="49"/>
  <c r="F9" i="49"/>
  <c r="K21" i="49"/>
  <c r="I21" i="49"/>
  <c r="L21" i="49" l="1"/>
  <c r="G16" i="28" l="1"/>
  <c r="G15" i="28"/>
  <c r="G14" i="28"/>
  <c r="G13" i="28"/>
  <c r="G12" i="28"/>
  <c r="G11" i="28"/>
  <c r="G10" i="28"/>
  <c r="G9" i="28"/>
  <c r="G8" i="28"/>
  <c r="G7" i="28"/>
  <c r="G18" i="27"/>
  <c r="G17" i="27"/>
  <c r="G16" i="27"/>
  <c r="G15" i="27"/>
  <c r="G14" i="27"/>
  <c r="G13" i="27"/>
  <c r="G12" i="27"/>
  <c r="G11" i="27"/>
  <c r="G10" i="27"/>
  <c r="G9" i="27"/>
  <c r="G8" i="27"/>
  <c r="G7" i="27"/>
  <c r="G35" i="1" l="1"/>
  <c r="G36" i="1"/>
  <c r="G37" i="1"/>
  <c r="G38" i="1"/>
  <c r="G39" i="1"/>
  <c r="G40" i="1"/>
  <c r="G32" i="1"/>
  <c r="G31" i="1"/>
  <c r="G25" i="1"/>
  <c r="G26" i="1"/>
  <c r="G27" i="1"/>
  <c r="G28" i="1"/>
  <c r="G29" i="1"/>
  <c r="G24" i="1"/>
  <c r="G20" i="1"/>
  <c r="G21" i="1"/>
  <c r="G22" i="1"/>
  <c r="G18" i="1"/>
  <c r="G12" i="1"/>
  <c r="G15" i="1"/>
  <c r="G16" i="1"/>
  <c r="G11" i="1"/>
  <c r="G6" i="1"/>
  <c r="G7" i="1"/>
  <c r="G8" i="1"/>
  <c r="G21" i="47"/>
  <c r="F21" i="47"/>
  <c r="E21" i="47"/>
  <c r="D21" i="47"/>
  <c r="C21" i="47"/>
  <c r="G7" i="22"/>
  <c r="L26" i="1" s="1"/>
  <c r="E34" i="1"/>
  <c r="D34" i="1"/>
  <c r="G19" i="1"/>
  <c r="X14" i="1"/>
  <c r="G14" i="1" s="1"/>
  <c r="X13" i="1"/>
  <c r="G13" i="1" s="1"/>
  <c r="H7" i="22" l="1"/>
  <c r="B34" i="46"/>
  <c r="X42" i="1"/>
  <c r="E4" i="22" l="1"/>
  <c r="H2" i="13"/>
  <c r="Y38" i="1"/>
  <c r="Y25" i="1"/>
  <c r="Y7" i="1"/>
  <c r="Y39" i="1"/>
  <c r="Y26" i="1"/>
  <c r="Y20" i="1"/>
  <c r="Y8" i="1"/>
  <c r="Y40" i="1"/>
  <c r="Y27" i="1"/>
  <c r="Y21" i="1"/>
  <c r="Y15" i="1"/>
  <c r="Y35" i="1"/>
  <c r="Y34" i="1"/>
  <c r="Y28" i="1"/>
  <c r="Y22" i="1"/>
  <c r="Y16" i="1"/>
  <c r="Y36" i="1"/>
  <c r="Y32" i="1"/>
  <c r="Y29" i="1"/>
  <c r="Y18" i="1"/>
  <c r="Y11" i="1"/>
  <c r="Y37" i="1"/>
  <c r="Y31" i="1"/>
  <c r="Y24" i="1"/>
  <c r="Y12" i="1"/>
  <c r="Y6" i="1"/>
  <c r="Y19" i="1"/>
  <c r="Y14" i="1"/>
  <c r="Y13" i="1"/>
  <c r="Y42" i="1" l="1"/>
  <c r="AD40" i="1" l="1"/>
  <c r="V40" i="1"/>
  <c r="T40" i="1"/>
  <c r="R40" i="1"/>
  <c r="AD38" i="1"/>
  <c r="AD5" i="1" l="1"/>
  <c r="V5" i="1"/>
  <c r="T5" i="1"/>
  <c r="R5" i="1"/>
  <c r="V36" i="1" l="1"/>
  <c r="T36" i="1"/>
  <c r="R36" i="1"/>
  <c r="AD7" i="1"/>
  <c r="AD42" i="1" s="1"/>
  <c r="V7" i="1"/>
  <c r="G10" i="46" s="1"/>
  <c r="T7" i="1"/>
  <c r="R7" i="1"/>
  <c r="S39" i="1" l="1"/>
  <c r="G8" i="46"/>
  <c r="G9" i="46"/>
  <c r="S40" i="1"/>
  <c r="L42" i="1" l="1"/>
  <c r="M50" i="1"/>
  <c r="F4" i="29"/>
  <c r="F4" i="30" l="1"/>
  <c r="F35" i="1"/>
  <c r="E35" i="1"/>
  <c r="D35" i="1"/>
  <c r="G11" i="16"/>
  <c r="G5" i="2"/>
  <c r="F4" i="13"/>
  <c r="F4" i="23"/>
  <c r="F4" i="21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" i="16"/>
  <c r="G5" i="16"/>
  <c r="G4" i="16" s="1"/>
  <c r="D16" i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5" i="12"/>
  <c r="H16" i="11"/>
  <c r="H7" i="11"/>
  <c r="H8" i="11"/>
  <c r="H9" i="11"/>
  <c r="H10" i="11"/>
  <c r="H11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6" i="11"/>
  <c r="H5" i="1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6" i="9"/>
  <c r="I5" i="9"/>
  <c r="J27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8" i="10"/>
  <c r="J29" i="10"/>
  <c r="J30" i="10"/>
  <c r="J6" i="10"/>
  <c r="J5" i="10"/>
  <c r="F4" i="7"/>
  <c r="G4" i="4"/>
  <c r="I5" i="3"/>
  <c r="I6" i="3"/>
  <c r="I7" i="3"/>
  <c r="I8" i="3"/>
  <c r="I9" i="3"/>
  <c r="I10" i="3"/>
  <c r="I11" i="3"/>
  <c r="I12" i="3"/>
  <c r="I13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" i="2"/>
  <c r="H4" i="15"/>
  <c r="K63" i="32"/>
  <c r="J63" i="32"/>
  <c r="H63" i="32"/>
  <c r="K62" i="32"/>
  <c r="J62" i="32"/>
  <c r="H62" i="32"/>
  <c r="K61" i="32"/>
  <c r="J61" i="32"/>
  <c r="H61" i="32"/>
  <c r="K60" i="32"/>
  <c r="J60" i="32"/>
  <c r="H60" i="32"/>
  <c r="K59" i="32"/>
  <c r="J59" i="32"/>
  <c r="H59" i="32"/>
  <c r="K58" i="32"/>
  <c r="J58" i="32"/>
  <c r="H58" i="32"/>
  <c r="K57" i="32"/>
  <c r="J57" i="32"/>
  <c r="H57" i="32"/>
  <c r="K56" i="32"/>
  <c r="J56" i="32"/>
  <c r="H56" i="32"/>
  <c r="K55" i="32"/>
  <c r="J55" i="32"/>
  <c r="H55" i="32"/>
  <c r="K54" i="32"/>
  <c r="J54" i="32"/>
  <c r="H54" i="32"/>
  <c r="K53" i="32"/>
  <c r="J53" i="32"/>
  <c r="H53" i="32"/>
  <c r="K52" i="32"/>
  <c r="J52" i="32"/>
  <c r="H52" i="32"/>
  <c r="K51" i="32"/>
  <c r="J51" i="32"/>
  <c r="H51" i="32"/>
  <c r="K50" i="32"/>
  <c r="J50" i="32"/>
  <c r="H50" i="32"/>
  <c r="K49" i="32"/>
  <c r="J49" i="32"/>
  <c r="H49" i="32"/>
  <c r="K48" i="32"/>
  <c r="J48" i="32"/>
  <c r="H48" i="32"/>
  <c r="K47" i="32"/>
  <c r="J47" i="32"/>
  <c r="H47" i="32"/>
  <c r="K46" i="32"/>
  <c r="J46" i="32"/>
  <c r="H46" i="32"/>
  <c r="K45" i="32"/>
  <c r="J45" i="32"/>
  <c r="H45" i="32"/>
  <c r="K44" i="32"/>
  <c r="J44" i="32"/>
  <c r="H44" i="32"/>
  <c r="K43" i="32"/>
  <c r="J43" i="32"/>
  <c r="H43" i="32"/>
  <c r="K42" i="32"/>
  <c r="J42" i="32"/>
  <c r="H42" i="32"/>
  <c r="K41" i="32"/>
  <c r="J41" i="32"/>
  <c r="H41" i="32"/>
  <c r="K40" i="32"/>
  <c r="J40" i="32"/>
  <c r="H40" i="32"/>
  <c r="K39" i="32"/>
  <c r="J39" i="32"/>
  <c r="H39" i="32"/>
  <c r="K38" i="32"/>
  <c r="J38" i="32"/>
  <c r="H38" i="32"/>
  <c r="K37" i="32"/>
  <c r="J37" i="32"/>
  <c r="H37" i="32"/>
  <c r="K36" i="32"/>
  <c r="J36" i="32"/>
  <c r="H36" i="32"/>
  <c r="K35" i="32"/>
  <c r="J35" i="32"/>
  <c r="H35" i="32"/>
  <c r="K34" i="32"/>
  <c r="J34" i="32"/>
  <c r="H34" i="32"/>
  <c r="K33" i="32"/>
  <c r="J33" i="32"/>
  <c r="H33" i="32"/>
  <c r="K32" i="32"/>
  <c r="J32" i="32"/>
  <c r="H32" i="32"/>
  <c r="K31" i="32"/>
  <c r="J31" i="32"/>
  <c r="H31" i="32"/>
  <c r="K30" i="32"/>
  <c r="J30" i="32"/>
  <c r="H30" i="32"/>
  <c r="K29" i="32"/>
  <c r="J29" i="32"/>
  <c r="H29" i="32"/>
  <c r="K28" i="32"/>
  <c r="J28" i="32"/>
  <c r="H28" i="32"/>
  <c r="K27" i="32"/>
  <c r="J27" i="32"/>
  <c r="H27" i="32"/>
  <c r="K26" i="32"/>
  <c r="J26" i="32"/>
  <c r="H26" i="32"/>
  <c r="K25" i="32"/>
  <c r="J25" i="32"/>
  <c r="H25" i="32"/>
  <c r="K24" i="32"/>
  <c r="J24" i="32"/>
  <c r="H24" i="32"/>
  <c r="K23" i="32"/>
  <c r="J23" i="32"/>
  <c r="H23" i="32"/>
  <c r="K22" i="32"/>
  <c r="J22" i="32"/>
  <c r="H22" i="32"/>
  <c r="K21" i="32"/>
  <c r="J21" i="32"/>
  <c r="H21" i="32"/>
  <c r="K20" i="32"/>
  <c r="J20" i="32"/>
  <c r="H20" i="32"/>
  <c r="K19" i="32"/>
  <c r="J19" i="32"/>
  <c r="H19" i="32"/>
  <c r="K18" i="32"/>
  <c r="J18" i="32"/>
  <c r="H18" i="32"/>
  <c r="K17" i="32"/>
  <c r="J17" i="32"/>
  <c r="H17" i="32"/>
  <c r="K16" i="32"/>
  <c r="J16" i="32"/>
  <c r="H16" i="32"/>
  <c r="K15" i="32"/>
  <c r="J15" i="32"/>
  <c r="H15" i="32"/>
  <c r="K14" i="32"/>
  <c r="J14" i="32"/>
  <c r="H14" i="32"/>
  <c r="K13" i="32"/>
  <c r="J13" i="32"/>
  <c r="H13" i="32"/>
  <c r="K12" i="32"/>
  <c r="J12" i="32"/>
  <c r="H12" i="32"/>
  <c r="K11" i="32"/>
  <c r="J11" i="32"/>
  <c r="H11" i="32"/>
  <c r="K10" i="32"/>
  <c r="J10" i="32"/>
  <c r="H10" i="32"/>
  <c r="K9" i="32"/>
  <c r="J9" i="32"/>
  <c r="H9" i="32"/>
  <c r="K8" i="32"/>
  <c r="J8" i="32"/>
  <c r="H8" i="32"/>
  <c r="K7" i="32"/>
  <c r="J7" i="32"/>
  <c r="H7" i="32"/>
  <c r="K6" i="32"/>
  <c r="J6" i="32"/>
  <c r="H6" i="32"/>
  <c r="K5" i="32"/>
  <c r="J5" i="32"/>
  <c r="H5" i="32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L5" i="3"/>
  <c r="K5" i="3"/>
  <c r="G4" i="5"/>
  <c r="D30" i="46"/>
  <c r="F4" i="17"/>
  <c r="B1" i="1"/>
  <c r="S16" i="1"/>
  <c r="AE27" i="1"/>
  <c r="J27" i="1" s="1"/>
  <c r="W19" i="1"/>
  <c r="U14" i="1"/>
  <c r="F4" i="35"/>
  <c r="F4" i="34"/>
  <c r="F4" i="33"/>
  <c r="F4" i="31"/>
  <c r="F36" i="1"/>
  <c r="F38" i="1"/>
  <c r="F40" i="1"/>
  <c r="F32" i="1"/>
  <c r="F29" i="1"/>
  <c r="F27" i="1"/>
  <c r="F25" i="1"/>
  <c r="E40" i="1"/>
  <c r="E39" i="1"/>
  <c r="E38" i="1"/>
  <c r="E37" i="1"/>
  <c r="E36" i="1"/>
  <c r="E32" i="1"/>
  <c r="E31" i="1"/>
  <c r="E29" i="1"/>
  <c r="E28" i="1"/>
  <c r="E27" i="1"/>
  <c r="E26" i="1"/>
  <c r="E25" i="1"/>
  <c r="E24" i="1"/>
  <c r="D36" i="1"/>
  <c r="D38" i="1"/>
  <c r="D40" i="1"/>
  <c r="D32" i="1"/>
  <c r="D25" i="1"/>
  <c r="D27" i="1"/>
  <c r="D29" i="1"/>
  <c r="F4" i="26"/>
  <c r="F4" i="25"/>
  <c r="F4" i="24"/>
  <c r="F4" i="20"/>
  <c r="F4" i="19"/>
  <c r="F4" i="18"/>
  <c r="F19" i="1"/>
  <c r="F21" i="1"/>
  <c r="F18" i="1"/>
  <c r="E19" i="1"/>
  <c r="E20" i="1"/>
  <c r="E21" i="1"/>
  <c r="E22" i="1"/>
  <c r="E18" i="1"/>
  <c r="D19" i="1"/>
  <c r="D21" i="1"/>
  <c r="D18" i="1"/>
  <c r="G4" i="8"/>
  <c r="F14" i="1"/>
  <c r="F6" i="1"/>
  <c r="F8" i="1"/>
  <c r="F12" i="1"/>
  <c r="F16" i="1"/>
  <c r="F5" i="1"/>
  <c r="E15" i="1"/>
  <c r="E16" i="1"/>
  <c r="E14" i="1"/>
  <c r="E13" i="1"/>
  <c r="E12" i="1"/>
  <c r="E11" i="1"/>
  <c r="E6" i="1"/>
  <c r="E7" i="1"/>
  <c r="E8" i="1"/>
  <c r="D12" i="1"/>
  <c r="D14" i="1"/>
  <c r="D8" i="1"/>
  <c r="D6" i="1"/>
  <c r="D7" i="1"/>
  <c r="D11" i="1"/>
  <c r="D15" i="1"/>
  <c r="D13" i="1"/>
  <c r="F15" i="1"/>
  <c r="F11" i="1"/>
  <c r="F7" i="1"/>
  <c r="F13" i="1"/>
  <c r="D22" i="1"/>
  <c r="D20" i="1"/>
  <c r="F22" i="1"/>
  <c r="F20" i="1"/>
  <c r="D28" i="1"/>
  <c r="D26" i="1"/>
  <c r="D31" i="1"/>
  <c r="D39" i="1"/>
  <c r="D37" i="1"/>
  <c r="F24" i="1"/>
  <c r="F28" i="1"/>
  <c r="F31" i="1"/>
  <c r="F34" i="1"/>
  <c r="F39" i="1"/>
  <c r="F37" i="1"/>
  <c r="D31" i="46"/>
  <c r="G4" i="21"/>
  <c r="G4" i="20"/>
  <c r="D29" i="46"/>
  <c r="L27" i="1" l="1"/>
  <c r="H4" i="30"/>
  <c r="G4" i="2"/>
  <c r="K4" i="10"/>
  <c r="K13" i="1" s="1"/>
  <c r="I4" i="12"/>
  <c r="K17" i="1"/>
  <c r="J4" i="9"/>
  <c r="I4" i="11"/>
  <c r="K14" i="1" s="1"/>
  <c r="K23" i="1"/>
  <c r="W37" i="1"/>
  <c r="W26" i="1"/>
  <c r="W16" i="1"/>
  <c r="W25" i="1"/>
  <c r="W11" i="1"/>
  <c r="U32" i="1"/>
  <c r="U16" i="1"/>
  <c r="W32" i="1"/>
  <c r="W27" i="1"/>
  <c r="W36" i="1"/>
  <c r="W18" i="1"/>
  <c r="U25" i="1"/>
  <c r="U39" i="1"/>
  <c r="U5" i="1"/>
  <c r="U31" i="1"/>
  <c r="U7" i="1"/>
  <c r="U35" i="1"/>
  <c r="U11" i="1"/>
  <c r="AE39" i="1"/>
  <c r="J39" i="1" s="1"/>
  <c r="L39" i="1" s="1"/>
  <c r="AE28" i="1"/>
  <c r="J28" i="1" s="1"/>
  <c r="L28" i="1" s="1"/>
  <c r="AE32" i="1"/>
  <c r="J32" i="1" s="1"/>
  <c r="L32" i="1" s="1"/>
  <c r="AE11" i="1"/>
  <c r="AE24" i="1"/>
  <c r="J24" i="1" s="1"/>
  <c r="L24" i="1" s="1"/>
  <c r="AE6" i="1"/>
  <c r="J6" i="1" s="1"/>
  <c r="L6" i="1" s="1"/>
  <c r="AE25" i="1"/>
  <c r="J25" i="1" s="1"/>
  <c r="L25" i="1" s="1"/>
  <c r="AE15" i="1"/>
  <c r="J15" i="1" s="1"/>
  <c r="W38" i="1"/>
  <c r="W12" i="1"/>
  <c r="W21" i="1"/>
  <c r="U15" i="1"/>
  <c r="U26" i="1"/>
  <c r="U22" i="1"/>
  <c r="U13" i="1"/>
  <c r="AE14" i="1"/>
  <c r="J14" i="1" s="1"/>
  <c r="AE38" i="1"/>
  <c r="J38" i="1" s="1"/>
  <c r="L38" i="1" s="1"/>
  <c r="AE8" i="1"/>
  <c r="J8" i="1" s="1"/>
  <c r="L8" i="1" s="1"/>
  <c r="AE7" i="1"/>
  <c r="J7" i="1" s="1"/>
  <c r="L7" i="1" s="1"/>
  <c r="AE20" i="1"/>
  <c r="J20" i="1" s="1"/>
  <c r="AE12" i="1"/>
  <c r="J12" i="1" s="1"/>
  <c r="AE5" i="1"/>
  <c r="J5" i="1" s="1"/>
  <c r="L5" i="1" s="1"/>
  <c r="AE13" i="1"/>
  <c r="J13" i="1" s="1"/>
  <c r="AE36" i="1"/>
  <c r="J36" i="1" s="1"/>
  <c r="L36" i="1" s="1"/>
  <c r="AE40" i="1"/>
  <c r="J40" i="1" s="1"/>
  <c r="L40" i="1" s="1"/>
  <c r="AE35" i="1"/>
  <c r="J35" i="1" s="1"/>
  <c r="L35" i="1" s="1"/>
  <c r="AE26" i="1"/>
  <c r="J26" i="1" s="1"/>
  <c r="AE34" i="1"/>
  <c r="J34" i="1" s="1"/>
  <c r="L34" i="1" s="1"/>
  <c r="AE22" i="1"/>
  <c r="J22" i="1" s="1"/>
  <c r="AE16" i="1"/>
  <c r="J16" i="1" s="1"/>
  <c r="AE29" i="1"/>
  <c r="J29" i="1" s="1"/>
  <c r="L29" i="1" s="1"/>
  <c r="AE21" i="1"/>
  <c r="J21" i="1" s="1"/>
  <c r="W31" i="1"/>
  <c r="W29" i="1"/>
  <c r="W7" i="1"/>
  <c r="U6" i="1"/>
  <c r="U20" i="1"/>
  <c r="U36" i="1"/>
  <c r="U18" i="1"/>
  <c r="U21" i="1"/>
  <c r="U8" i="1"/>
  <c r="U34" i="1"/>
  <c r="U40" i="1"/>
  <c r="U28" i="1"/>
  <c r="U29" i="1"/>
  <c r="U27" i="1"/>
  <c r="U38" i="1"/>
  <c r="U19" i="1"/>
  <c r="U24" i="1"/>
  <c r="U37" i="1"/>
  <c r="U12" i="1"/>
  <c r="S8" i="1"/>
  <c r="S24" i="1"/>
  <c r="S38" i="1"/>
  <c r="S21" i="1"/>
  <c r="S11" i="1"/>
  <c r="S25" i="1"/>
  <c r="S27" i="1"/>
  <c r="S13" i="1"/>
  <c r="AE37" i="1"/>
  <c r="J37" i="1" s="1"/>
  <c r="L37" i="1" s="1"/>
  <c r="AE19" i="1"/>
  <c r="J19" i="1" s="1"/>
  <c r="AE18" i="1"/>
  <c r="J18" i="1" s="1"/>
  <c r="AE31" i="1"/>
  <c r="J31" i="1" s="1"/>
  <c r="L31" i="1" s="1"/>
  <c r="I4" i="32"/>
  <c r="K37" i="1" s="1"/>
  <c r="J4" i="3"/>
  <c r="K6" i="1" s="1"/>
  <c r="S32" i="1"/>
  <c r="S18" i="1"/>
  <c r="S22" i="1"/>
  <c r="W15" i="1"/>
  <c r="W14" i="1"/>
  <c r="W34" i="1"/>
  <c r="W5" i="1"/>
  <c r="H4" i="21"/>
  <c r="S31" i="1"/>
  <c r="S19" i="1"/>
  <c r="S29" i="1"/>
  <c r="S20" i="1"/>
  <c r="W22" i="1"/>
  <c r="W24" i="1"/>
  <c r="W20" i="1"/>
  <c r="W6" i="1"/>
  <c r="S15" i="1"/>
  <c r="S6" i="1"/>
  <c r="S37" i="1"/>
  <c r="H4" i="20"/>
  <c r="S35" i="1"/>
  <c r="W13" i="1"/>
  <c r="W8" i="1"/>
  <c r="W28" i="1"/>
  <c r="S34" i="1"/>
  <c r="S5" i="1"/>
  <c r="S36" i="1"/>
  <c r="S12" i="1"/>
  <c r="S26" i="1"/>
  <c r="S28" i="1"/>
  <c r="W39" i="1"/>
  <c r="W40" i="1"/>
  <c r="W35" i="1"/>
  <c r="S14" i="1"/>
  <c r="S7" i="1"/>
  <c r="J11" i="1" l="1"/>
  <c r="L11" i="1" s="1"/>
  <c r="K33" i="1"/>
  <c r="L23" i="1"/>
  <c r="K4" i="1"/>
  <c r="L16" i="1"/>
  <c r="S42" i="1"/>
  <c r="AE42" i="1"/>
  <c r="U42" i="1"/>
  <c r="W42" i="1"/>
  <c r="H4" i="13"/>
  <c r="L15" i="1"/>
  <c r="L12" i="1"/>
  <c r="L14" i="1"/>
  <c r="L18" i="1"/>
  <c r="L19" i="1"/>
  <c r="L13" i="1"/>
  <c r="L22" i="1"/>
  <c r="L21" i="1"/>
  <c r="L20" i="1"/>
  <c r="K42" i="1" l="1"/>
  <c r="Q33" i="1"/>
  <c r="L4" i="1"/>
  <c r="M4" i="1" s="1"/>
  <c r="L17" i="1"/>
  <c r="Q17" i="1" s="1"/>
  <c r="Q23" i="1"/>
  <c r="Q4" i="1" l="1"/>
  <c r="M33" i="1"/>
  <c r="M17" i="1"/>
  <c r="P17" i="1" s="1"/>
  <c r="M23" i="1"/>
  <c r="P4" i="1"/>
  <c r="M42" i="1" l="1"/>
  <c r="N23" i="1"/>
  <c r="N17" i="1"/>
  <c r="O17" i="1"/>
  <c r="O23" i="1"/>
  <c r="P23" i="1"/>
  <c r="O4" i="1"/>
  <c r="N4" i="1"/>
  <c r="M55" i="1" l="1"/>
  <c r="M56" i="1" s="1"/>
  <c r="P33" i="1"/>
  <c r="N33" i="1"/>
  <c r="O33" i="1"/>
  <c r="M57" i="1" l="1"/>
  <c r="M58" i="1"/>
  <c r="O42" i="1"/>
  <c r="P42" i="1"/>
  <c r="N42" i="1"/>
  <c r="Q48" i="1" l="1"/>
  <c r="M61" i="1"/>
  <c r="M48" i="1"/>
  <c r="M60" i="1"/>
  <c r="Q47" i="1" l="1"/>
  <c r="M47" i="1"/>
</calcChain>
</file>

<file path=xl/sharedStrings.xml><?xml version="1.0" encoding="utf-8"?>
<sst xmlns="http://schemas.openxmlformats.org/spreadsheetml/2006/main" count="772" uniqueCount="290">
  <si>
    <t>manutenzione ordinaria (ivi compresi gomme, tagliandi, ecc.)</t>
  </si>
  <si>
    <t>manutenzione straordinaria</t>
  </si>
  <si>
    <t>carburante</t>
  </si>
  <si>
    <t>adempimenti sicurezza e privacy</t>
  </si>
  <si>
    <t>PERSONALE</t>
  </si>
  <si>
    <t xml:space="preserve">hardware </t>
  </si>
  <si>
    <t>software</t>
  </si>
  <si>
    <t>3.1</t>
    <phoneticPr fontId="4" type="noConversion"/>
  </si>
  <si>
    <t>3.2</t>
    <phoneticPr fontId="4" type="noConversion"/>
  </si>
  <si>
    <t>3.3</t>
    <phoneticPr fontId="4" type="noConversion"/>
  </si>
  <si>
    <t>3.4</t>
    <phoneticPr fontId="4" type="noConversion"/>
  </si>
  <si>
    <t>3.5</t>
    <phoneticPr fontId="4" type="noConversion"/>
  </si>
  <si>
    <t>3.6</t>
    <phoneticPr fontId="4" type="noConversion"/>
  </si>
  <si>
    <t>3.7</t>
    <phoneticPr fontId="4" type="noConversion"/>
  </si>
  <si>
    <t>3.8</t>
    <phoneticPr fontId="4" type="noConversion"/>
  </si>
  <si>
    <t>3.9</t>
    <phoneticPr fontId="4" type="noConversion"/>
  </si>
  <si>
    <t>4.1</t>
    <phoneticPr fontId="4" type="noConversion"/>
  </si>
  <si>
    <t>4.2</t>
    <phoneticPr fontId="4" type="noConversion"/>
  </si>
  <si>
    <t>4.3</t>
    <phoneticPr fontId="4" type="noConversion"/>
  </si>
  <si>
    <t>4.4</t>
    <phoneticPr fontId="4" type="noConversion"/>
  </si>
  <si>
    <t>4.5</t>
    <phoneticPr fontId="4" type="noConversion"/>
  </si>
  <si>
    <t>4.6</t>
    <phoneticPr fontId="4" type="noConversion"/>
  </si>
  <si>
    <t>4.7</t>
    <phoneticPr fontId="4" type="noConversion"/>
  </si>
  <si>
    <t>N. Ord.</t>
  </si>
  <si>
    <t>n. fattura</t>
  </si>
  <si>
    <t>data</t>
  </si>
  <si>
    <t>importo</t>
  </si>
  <si>
    <t>Voce di costo</t>
    <phoneticPr fontId="4" type="noConversion"/>
  </si>
  <si>
    <t>1.1</t>
    <phoneticPr fontId="4" type="noConversion"/>
  </si>
  <si>
    <t>1.2</t>
    <phoneticPr fontId="4" type="noConversion"/>
  </si>
  <si>
    <t>1.3</t>
    <phoneticPr fontId="4" type="noConversion"/>
  </si>
  <si>
    <t>1.4</t>
    <phoneticPr fontId="4" type="noConversion"/>
  </si>
  <si>
    <t>1.5</t>
    <phoneticPr fontId="4" type="noConversion"/>
  </si>
  <si>
    <t>1.6</t>
    <phoneticPr fontId="4" type="noConversion"/>
  </si>
  <si>
    <t>1.7</t>
    <phoneticPr fontId="4" type="noConversion"/>
  </si>
  <si>
    <t>1.8</t>
    <phoneticPr fontId="4" type="noConversion"/>
  </si>
  <si>
    <t>1.9</t>
    <phoneticPr fontId="4" type="noConversion"/>
  </si>
  <si>
    <t>1.10</t>
    <phoneticPr fontId="4" type="noConversion"/>
  </si>
  <si>
    <t>1.11</t>
    <phoneticPr fontId="4" type="noConversion"/>
  </si>
  <si>
    <t>1.12</t>
    <phoneticPr fontId="4" type="noConversion"/>
  </si>
  <si>
    <t xml:space="preserve">AUTOMEZZI </t>
  </si>
  <si>
    <t>leasing finanziario/ locazione automezzi</t>
  </si>
  <si>
    <t>assicurazione RCA e coperture aggiuntive</t>
  </si>
  <si>
    <t>pedaggi autostradali</t>
  </si>
  <si>
    <t>pratiche amministrative autoveicoli</t>
  </si>
  <si>
    <t>impianti radio</t>
  </si>
  <si>
    <t>altri ammortamenti inerenti il trasp. Sanitario</t>
  </si>
  <si>
    <t>Hardware e software rilevamento</t>
  </si>
  <si>
    <t>ATTREZZATURE SANITARIE E MATERIALI DI CONSUMO</t>
  </si>
  <si>
    <t>manutenzione attrezzature sanitarie ed altre</t>
  </si>
  <si>
    <t>materiali sanitari di consumo - attrezzature sanitarie</t>
  </si>
  <si>
    <t>ossigeno</t>
  </si>
  <si>
    <t>materiali per pulizia e disifenzione</t>
  </si>
  <si>
    <t>2.1</t>
  </si>
  <si>
    <t>2.2</t>
  </si>
  <si>
    <t>2.3</t>
  </si>
  <si>
    <t>2.4</t>
  </si>
  <si>
    <t>2.5</t>
  </si>
  <si>
    <t>COSTI GENERALI</t>
  </si>
  <si>
    <t>locazione immobili destinati a sede o ammortamento</t>
  </si>
  <si>
    <t>costi gestione ( utenze - energia elettrica - acqua- gas - telefono- biancheria/lavanderia -  smaltimento rifiuti speciali)</t>
  </si>
  <si>
    <t>stampati - cancelleria - materiale d'ufficio</t>
  </si>
  <si>
    <t>altri servizi da terzi inerenti il trasporto sanitario</t>
  </si>
  <si>
    <t>imposte e tasse (circolazione - TARSU - TASI )</t>
  </si>
  <si>
    <t>Personale dipendente operativo</t>
  </si>
  <si>
    <t>personale amministrativo / organizzativo</t>
  </si>
  <si>
    <t>assicurazione volontari</t>
  </si>
  <si>
    <t>accertamenti sanitari obbligatori</t>
  </si>
  <si>
    <t>formazione obbligatoria</t>
  </si>
  <si>
    <t>prestazioni lavoro autonomo</t>
  </si>
  <si>
    <t>AALS</t>
  </si>
  <si>
    <t>ABLS</t>
  </si>
  <si>
    <t xml:space="preserve"> al costo </t>
  </si>
  <si>
    <t>Importo Riconociuto</t>
  </si>
  <si>
    <t>Al Costo</t>
  </si>
  <si>
    <t>**</t>
  </si>
  <si>
    <t>Totale Rendicontato</t>
  </si>
  <si>
    <t>Risparmio %</t>
  </si>
  <si>
    <t>Risparmio €</t>
  </si>
  <si>
    <t>Aumento 5%</t>
  </si>
  <si>
    <t>Tetto massimo</t>
  </si>
  <si>
    <t>PARAMETRI</t>
  </si>
  <si>
    <t xml:space="preserve">Nome Associazione: </t>
  </si>
  <si>
    <t>Percentuale Associazione</t>
  </si>
  <si>
    <t>Soggetto Emittente</t>
  </si>
  <si>
    <t>1.1 - leasing finanziario/ locazione automezzi</t>
  </si>
  <si>
    <t>TOTALE</t>
  </si>
  <si>
    <t>AUTOMEDICA</t>
  </si>
  <si>
    <t>Per tuttii tipi di Mezzo (A-ALS,B-BLS,Automedica, Ambulanza Tipo)</t>
  </si>
  <si>
    <t>Tetto MassimoTotale</t>
  </si>
  <si>
    <t>1.2 - assicurazione RCA e coperture aggiuntive</t>
  </si>
  <si>
    <t>1.3 - manutenzione ordinaria (ivi compresi gomme, tagliandi, ecc.)</t>
  </si>
  <si>
    <t>1.4 - manutenzione straordinaria</t>
  </si>
  <si>
    <t>1.5 - carburante</t>
  </si>
  <si>
    <t>1.6 - pedaggi autostradali</t>
  </si>
  <si>
    <t>1.7 - pratiche amministrative autoveicoli</t>
  </si>
  <si>
    <t>1.9 - attrezzatura ambulanze, automediche</t>
  </si>
  <si>
    <t>1.10 - ambulanze, automediche</t>
  </si>
  <si>
    <t>1.12 - Hardware e software rilevamento</t>
  </si>
  <si>
    <t>2.1 - manutenzione attrezzature sanitarie ed altre</t>
  </si>
  <si>
    <t>2.2 - leasing / locazione attrezzature sanitarie ed altre</t>
  </si>
  <si>
    <t>2.3 - materiali sanitari di consumo - attrezzature sanitarie</t>
  </si>
  <si>
    <t>2.4 - ossigeno</t>
  </si>
  <si>
    <t>2.5 - materiali per pulizia e disifenzione</t>
  </si>
  <si>
    <t>4.7 - prestazioni lavoro autonomo</t>
  </si>
  <si>
    <t>4.6 - formazione obbligatoria</t>
  </si>
  <si>
    <t>4.5 - accertamenti sanitari obbligatori</t>
  </si>
  <si>
    <t>4.3 - divise</t>
  </si>
  <si>
    <t>4.2 - personale amministrativo / organizzativo</t>
  </si>
  <si>
    <t>4.1 - Personale dipendente operativo</t>
  </si>
  <si>
    <t>3.7 - imposte e tasse (circolazione - TARSU - TASI )</t>
  </si>
  <si>
    <t>3.6 - altri servizi da terzi inerenti il trasporto sanitario</t>
  </si>
  <si>
    <t>3.5 - adempimenti sicurezza e privacy</t>
  </si>
  <si>
    <t>3.4 - stampati - cancelleria - materiale d'ufficio</t>
  </si>
  <si>
    <t>3.1 - locazione immobili destinati a sede o ammortamento</t>
  </si>
  <si>
    <t xml:space="preserve">TOTALE    </t>
  </si>
  <si>
    <t>Area Vasta</t>
  </si>
  <si>
    <t>KM</t>
  </si>
  <si>
    <t>Servizi</t>
  </si>
  <si>
    <t>Budget</t>
  </si>
  <si>
    <t xml:space="preserve">Anno: </t>
  </si>
  <si>
    <t>L/100KM</t>
  </si>
  <si>
    <t>TETTO</t>
  </si>
  <si>
    <t>RICONOSCIUTO</t>
  </si>
  <si>
    <t>DATI MINISTERO</t>
  </si>
  <si>
    <t>Litri Riconosciuti</t>
  </si>
  <si>
    <t>MEZZO</t>
  </si>
  <si>
    <t>Ambulanza di Soccorso</t>
  </si>
  <si>
    <t>Automedica</t>
  </si>
  <si>
    <t>IMPORTO</t>
  </si>
  <si>
    <t>data fatt.</t>
  </si>
  <si>
    <t>Decorrenza</t>
  </si>
  <si>
    <t>DATI FISSI</t>
  </si>
  <si>
    <t>NOTE</t>
  </si>
  <si>
    <t>TMRP TOT</t>
  </si>
  <si>
    <t>Ambulanza di Soccorso Avanzato</t>
  </si>
  <si>
    <t>Per tutti i tipi di Mezzo (A-ALS,B-BLS,Automedica, Ambulanza Tipo)</t>
  </si>
  <si>
    <t>Per tutti tipi di Mezzo (A-ALS,B-BLS,Automedica, Ambulanza Tipo)</t>
  </si>
  <si>
    <t>mezzi di soccorso</t>
  </si>
  <si>
    <t>marca - modello</t>
  </si>
  <si>
    <t>targa</t>
  </si>
  <si>
    <t>ambul.       A-ALS</t>
  </si>
  <si>
    <t>auto medica</t>
  </si>
  <si>
    <t>ambul.     B</t>
  </si>
  <si>
    <t>MEZZO*</t>
  </si>
  <si>
    <t>Scadenza</t>
  </si>
  <si>
    <t>Scadenza va compilato con la data di fine copertura</t>
  </si>
  <si>
    <t>Decorrenza va compilato con la data di inizio copertura assicurativa</t>
  </si>
  <si>
    <t>Inserire 1 nelle caselle sottostanti per segnalare la tipologia del mezzo</t>
  </si>
  <si>
    <t>Documento</t>
  </si>
  <si>
    <t>Data Doc.</t>
  </si>
  <si>
    <t>superficie sede abitativa (Mq)</t>
  </si>
  <si>
    <t>superficie garage (Mq)</t>
  </si>
  <si>
    <t>unità personale dipendente (n)</t>
  </si>
  <si>
    <t>unità personale volontario (n)</t>
  </si>
  <si>
    <t>superficie lavaggio e deposito (Mq)</t>
  </si>
  <si>
    <t>MAX</t>
  </si>
  <si>
    <t>Valore Reale</t>
  </si>
  <si>
    <t>4.4 - Assicurazione Volontari</t>
  </si>
  <si>
    <t>importo Tot</t>
  </si>
  <si>
    <t>1.11 - Altri ammortamenti inerenti al trasporto sanitario</t>
  </si>
  <si>
    <t>Perc.</t>
  </si>
  <si>
    <t>TETTO MAX</t>
  </si>
  <si>
    <t>Data Inizio 
Leasing</t>
  </si>
  <si>
    <t>Importo TOT</t>
  </si>
  <si>
    <t>Quietanzato (S/N)</t>
  </si>
  <si>
    <t>ELENCO FATTURE e QUIETANZE</t>
  </si>
  <si>
    <t>Importo</t>
  </si>
  <si>
    <t>MATRICOLA</t>
  </si>
  <si>
    <t>TIPOLOGIA</t>
  </si>
  <si>
    <t>perc.anno</t>
  </si>
  <si>
    <t>Quota Annua %</t>
  </si>
  <si>
    <t>%Annuo</t>
  </si>
  <si>
    <t>3.3 - costi gestione (utenze)</t>
  </si>
  <si>
    <t>LAVANDERIA e BIANCHERIA</t>
  </si>
  <si>
    <t>SMALTIMENTO RIFIUTI SPECIALI</t>
  </si>
  <si>
    <t>Numero mezzi in convenzione</t>
  </si>
  <si>
    <t>1.8 - Ammort. impianti radio</t>
  </si>
  <si>
    <t>3.2 - manutenzione ordinaria immobili destinati a sede</t>
  </si>
  <si>
    <t>UTENZE</t>
  </si>
  <si>
    <t>manutenzione ordinaria immobili destinati a sede</t>
  </si>
  <si>
    <t>Risparmio</t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</si>
  <si>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beni richiesti a rimborso in rendicontazione, comprese le quote dei beni ammortizzabili, non sono stati oggetto, anche parziale, di donazioni finalizzate.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</si>
  <si>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documenti addebito/rendicontazione prodotti non sono stati successivamente oggetto di accredito o comunque modifica degli importi dichiarati.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</si>
  <si>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le spese rendicontate al punto </t>
    </r>
    <r>
      <rPr>
        <b/>
        <sz val="11"/>
        <color indexed="8"/>
        <rFont val="Arial"/>
        <family val="2"/>
      </rPr>
      <t>1.4 manutenzione straordinaria automezzi</t>
    </r>
    <r>
      <rPr>
        <sz val="11"/>
        <color indexed="8"/>
        <rFont val="Arial"/>
        <family val="2"/>
      </rPr>
      <t xml:space="preserve"> non sono coperte da polizza assicurativa e non sono dovute a dolo o colpa grave.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</si>
  <si>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l’associazione ha provveduto a detrarre dagli importi richiesti al punto </t>
    </r>
    <r>
      <rPr>
        <b/>
        <sz val="11"/>
        <color indexed="8"/>
        <rFont val="Arial"/>
        <family val="2"/>
      </rPr>
      <t>1.2 Assicurazioni</t>
    </r>
    <r>
      <rPr>
        <sz val="11"/>
        <color indexed="8"/>
        <rFont val="Arial"/>
        <family val="2"/>
      </rPr>
      <t xml:space="preserve"> il valore della eventuale polizza KASCO laddove presente. Si certifica inoltre che l’importo dei massimali assicurati rispetta i vincoli minimi previsti dalla 675/2017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</si>
  <si>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non sono presenti, all’interno delle buste paga, rimborsi spesa ai dipendenti.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</si>
  <si>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Usufruisce della detrazione dell’imposta pagata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</si>
  <si>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Non usufruisce della detrazione dell’imposta pagata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</si>
  <si>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In merito al regime IVA l’associazione dichiara che: (barrare una delle seguenti opzioni)</t>
    </r>
  </si>
  <si>
    <t>TIMBRO E FIRMA DEL RAPPRESENTANTE LEGALE
_____________________________________________</t>
  </si>
  <si>
    <t>SOLO MEZZI IN CONVENZIONE</t>
  </si>
  <si>
    <t>ASSOCIAZIONE</t>
  </si>
  <si>
    <t>divise e DPI</t>
  </si>
  <si>
    <t>ENERGIA ELETTRICA</t>
  </si>
  <si>
    <t>ACQUA</t>
  </si>
  <si>
    <t>GAS</t>
  </si>
  <si>
    <t>TELEFONIA FISSA</t>
  </si>
  <si>
    <t>TELEFONIA MOBILE</t>
  </si>
  <si>
    <t>TEL. MOBILE</t>
  </si>
  <si>
    <t>Voci</t>
  </si>
  <si>
    <t>ALTRO</t>
  </si>
  <si>
    <t>MEZZI IN CONVENZIONE</t>
  </si>
  <si>
    <t>AUTOCERTIFICAZIONI per ANNO 2022</t>
  </si>
  <si>
    <t>UTIF 2022</t>
  </si>
  <si>
    <t>AOU OR AN</t>
  </si>
  <si>
    <t>STEN</t>
  </si>
  <si>
    <t xml:space="preserve">coefficiente stand by STEN </t>
  </si>
  <si>
    <t xml:space="preserve">coefficiente stand by A-ALS </t>
  </si>
  <si>
    <t xml:space="preserve">coefficiente stand by A-BLS </t>
  </si>
  <si>
    <t xml:space="preserve">coefficiente stand by Automedica </t>
  </si>
  <si>
    <t xml:space="preserve">KM 2022 per TPS AV </t>
  </si>
  <si>
    <t xml:space="preserve">Servizi 2022 per TPS AV </t>
  </si>
  <si>
    <t xml:space="preserve">KM 2022 per BT AOU OR AN </t>
  </si>
  <si>
    <t xml:space="preserve">Servizi 2022 per BT AOU OR AN </t>
  </si>
  <si>
    <t>SSR</t>
  </si>
  <si>
    <t>Ente:</t>
  </si>
  <si>
    <t>MASSIMALI TPS 2022</t>
  </si>
  <si>
    <t>MASSIMALI EMERGENZA 2022</t>
  </si>
  <si>
    <t>Percentuale BT AOU OR AN</t>
  </si>
  <si>
    <t>tetto di spesa BT</t>
  </si>
  <si>
    <t>mezzi (n)</t>
  </si>
  <si>
    <t>ambul.        A-BLS</t>
  </si>
  <si>
    <t>3.8 - quota ammortamento o canone annuo HARDWARE</t>
  </si>
  <si>
    <t>quota ammortamento</t>
  </si>
  <si>
    <t>Già rimborsato al 31/12/2021</t>
  </si>
  <si>
    <t>importo 2022</t>
  </si>
  <si>
    <t>canone annuo o costo &lt;516,00 €</t>
  </si>
  <si>
    <t>3.9 - quota ammortamento o canone annuo SOFTWARE</t>
  </si>
  <si>
    <t xml:space="preserve">TOTALE acconti addebitati nell'anno </t>
  </si>
  <si>
    <t>ASUR</t>
  </si>
  <si>
    <t>AOU Ospedali Riuniti ANCONA</t>
  </si>
  <si>
    <t>STAND BY</t>
  </si>
  <si>
    <t>TPS</t>
  </si>
  <si>
    <t>TOTALE MESE</t>
  </si>
  <si>
    <t>BT</t>
  </si>
  <si>
    <t>mese</t>
  </si>
  <si>
    <t>ALS</t>
  </si>
  <si>
    <t>BLS</t>
  </si>
  <si>
    <t>AM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</si>
  <si>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</si>
  <si>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</si>
  <si>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</si>
  <si>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</si>
  <si>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</si>
  <si>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</si>
  <si>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</si>
  <si>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</si>
  <si>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</si>
  <si>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</si>
  <si>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</si>
  <si>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</si>
  <si>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ANNO</t>
  </si>
  <si>
    <t>IMPORTO 2022</t>
  </si>
  <si>
    <t>€/L Medio 2022</t>
  </si>
  <si>
    <t>Ammortamento/Leasing attrezzature sanitarie sostitutive</t>
  </si>
  <si>
    <t>Ammortamento attrezzatura ambulanze, automediche</t>
  </si>
  <si>
    <t>Ammortamento ambulanze, automediche</t>
  </si>
  <si>
    <t>A-ALS</t>
  </si>
  <si>
    <t>A-BLS</t>
  </si>
  <si>
    <t>Auto Medica</t>
  </si>
  <si>
    <t>coefficiente ALS</t>
  </si>
  <si>
    <t xml:space="preserve">KM 2022 per 118 </t>
  </si>
  <si>
    <t>KM 2022 STEN</t>
  </si>
  <si>
    <t>Servizi 2022 STEN</t>
  </si>
  <si>
    <t>KM 2022 ALS</t>
  </si>
  <si>
    <t>Servizi 2022 ALS</t>
  </si>
  <si>
    <t>Riconosciuto/Tetto</t>
  </si>
  <si>
    <t>Quota STEN</t>
  </si>
  <si>
    <t>Quota BT</t>
  </si>
  <si>
    <t>Quota ALS</t>
  </si>
  <si>
    <t>QUOTA ASL</t>
  </si>
  <si>
    <t>TOTALE ACCONTI 2022 - AST</t>
  </si>
  <si>
    <t>TOTALE ACCONTI 2022 - Torrette</t>
  </si>
  <si>
    <t>CONGUAGLIO A SALDO - AST</t>
  </si>
  <si>
    <t>CONGUAGLIO A SALDO - Torrette</t>
  </si>
  <si>
    <t>TETTO MAX ASUR</t>
  </si>
  <si>
    <t>TETTO MAX TORRETTE</t>
  </si>
  <si>
    <t>SPESE AL COSTO</t>
  </si>
  <si>
    <t>Servizi 2022 per 118</t>
  </si>
  <si>
    <t>QUOTA TORRETTE</t>
  </si>
  <si>
    <t>Già rimborsato al 31/12/2022</t>
  </si>
  <si>
    <t>STAND BY PRESSO SEDE</t>
  </si>
  <si>
    <t>SI</t>
  </si>
  <si>
    <t>NO</t>
  </si>
  <si>
    <t>TABELLA VALORI</t>
  </si>
  <si>
    <t>Di cui
Liquidati</t>
  </si>
  <si>
    <t>di cui liq.</t>
  </si>
  <si>
    <t>ENERGIA ELETTRICA, ACQUA, GAS e TELEFONIA FISSA</t>
  </si>
  <si>
    <r>
      <t xml:space="preserve">Compilare le </t>
    </r>
    <r>
      <rPr>
        <b/>
        <u/>
        <sz val="12"/>
        <rFont val="Arial"/>
        <family val="2"/>
      </rPr>
      <t>caselle azzurre</t>
    </r>
    <r>
      <rPr>
        <b/>
        <sz val="12"/>
        <rFont val="Arial"/>
        <family val="2"/>
      </rPr>
      <t xml:space="preserve"> con i dati della propria AST e associazione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</si>
</sst>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"/>
    <numFmt numFmtId="167" formatCode="#,##0\ &quot;€&quot;"/>
    <numFmt numFmtId="168" formatCode="_-[$€-410]\ * #,##0.00_-;\-[$€-410]\ * #,##0.00_-;_-[$€-410]\ * &quot;-&quot;??_-;_-@_-"/>
    <numFmt numFmtId="169" formatCode="0.0"/>
    <numFmt numFmtId="170" formatCode="#,##0.00000"/>
    <numFmt numFmtId="171" formatCode="_-* #,##0.00\ [$€-410]_-;\-* #,##0.00\ [$€-410]_-;_-* &quot;-&quot;??\ [$€-410]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Tahoma"/>
      <family val="2"/>
    </font>
    <font>
      <sz val="10"/>
      <name val="Arial"/>
      <family val="2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rgb="FF000000"/>
      <name val="Wingdings"/>
      <charset val="2"/>
    </font>
    <font>
      <sz val="11"/>
      <color rgb="FF000000"/>
      <name val="Courier New"/>
      <family val="3"/>
    </font>
    <font>
      <b/>
      <sz val="10"/>
      <color rgb="FF002060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theme="7" tint="-0.499984740745262"/>
      <name val="Arial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DE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14548173467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theme="3" tint="0.39991454817346722"/>
      </left>
      <right style="thick">
        <color theme="3" tint="0.399945066682943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1454817346722"/>
      </right>
      <top/>
      <bottom style="thick">
        <color theme="3" tint="0.39994506668294322"/>
      </bottom>
      <diagonal/>
    </border>
    <border>
      <left style="thick">
        <color theme="3" tint="0.39991454817346722"/>
      </left>
      <right style="thick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1454817346722"/>
      </right>
      <top/>
      <bottom style="thick">
        <color theme="3" tint="0.39991454817346722"/>
      </bottom>
      <diagonal/>
    </border>
  </borders>
  <cellStyleXfs count="2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5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2" fillId="6" borderId="0" applyNumberFormat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19" borderId="0" applyNumberFormat="0" applyBorder="0" applyAlignment="0" applyProtection="0"/>
  </cellStyleXfs>
  <cellXfs count="424">
    <xf numFmtId="0" fontId="0" fillId="0" borderId="0" xfId="0"/>
    <xf numFmtId="0" fontId="0" fillId="0" borderId="1" xfId="0" applyBorder="1"/>
    <xf numFmtId="0" fontId="5" fillId="0" borderId="0" xfId="0" applyFont="1"/>
    <xf numFmtId="0" fontId="3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7" fontId="5" fillId="7" borderId="1" xfId="9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0" fontId="23" fillId="6" borderId="1" xfId="9" applyNumberFormat="1" applyFont="1" applyFill="1" applyBorder="1" applyAlignment="1">
      <alignment horizontal="center"/>
    </xf>
    <xf numFmtId="3" fontId="23" fillId="6" borderId="1" xfId="9" applyNumberFormat="1" applyFont="1" applyFill="1" applyBorder="1" applyAlignment="1">
      <alignment horizontal="center"/>
    </xf>
    <xf numFmtId="168" fontId="0" fillId="0" borderId="0" xfId="0" applyNumberFormat="1"/>
    <xf numFmtId="164" fontId="0" fillId="0" borderId="0" xfId="14" applyFont="1"/>
    <xf numFmtId="2" fontId="23" fillId="6" borderId="1" xfId="9" applyNumberFormat="1" applyFont="1" applyFill="1" applyBorder="1" applyAlignment="1">
      <alignment horizontal="center"/>
    </xf>
    <xf numFmtId="4" fontId="23" fillId="6" borderId="1" xfId="9" applyNumberFormat="1" applyFont="1" applyFill="1" applyBorder="1"/>
    <xf numFmtId="10" fontId="23" fillId="6" borderId="1" xfId="9" applyNumberFormat="1" applyFont="1" applyFill="1" applyBorder="1"/>
    <xf numFmtId="168" fontId="5" fillId="7" borderId="1" xfId="0" applyNumberFormat="1" applyFont="1" applyFill="1" applyBorder="1" applyAlignment="1">
      <alignment horizontal="center" vertical="center"/>
    </xf>
    <xf numFmtId="167" fontId="3" fillId="7" borderId="1" xfId="0" applyNumberFormat="1" applyFont="1" applyFill="1" applyBorder="1" applyAlignment="1">
      <alignment horizontal="center" vertical="center"/>
    </xf>
    <xf numFmtId="14" fontId="23" fillId="6" borderId="1" xfId="9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12" fillId="8" borderId="1" xfId="14" applyFont="1" applyFill="1" applyBorder="1" applyProtection="1">
      <protection locked="0"/>
    </xf>
    <xf numFmtId="164" fontId="0" fillId="0" borderId="1" xfId="14" applyFont="1" applyBorder="1" applyProtection="1">
      <protection locked="0"/>
    </xf>
    <xf numFmtId="164" fontId="5" fillId="0" borderId="1" xfId="14" applyFont="1" applyBorder="1" applyProtection="1">
      <protection locked="0"/>
    </xf>
    <xf numFmtId="164" fontId="0" fillId="0" borderId="0" xfId="14" applyFont="1" applyProtection="1"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164" fontId="6" fillId="7" borderId="4" xfId="14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64" fontId="5" fillId="7" borderId="1" xfId="14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0" fillId="10" borderId="1" xfId="0" applyFill="1" applyBorder="1" applyProtection="1">
      <protection locked="0"/>
    </xf>
    <xf numFmtId="0" fontId="5" fillId="10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167" fontId="5" fillId="7" borderId="1" xfId="9" applyNumberFormat="1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49" fontId="28" fillId="0" borderId="1" xfId="6" applyNumberFormat="1" applyFont="1" applyBorder="1" applyAlignment="1" applyProtection="1">
      <alignment horizontal="center" vertical="center"/>
      <protection locked="0"/>
    </xf>
    <xf numFmtId="3" fontId="28" fillId="0" borderId="1" xfId="6" applyNumberFormat="1" applyFont="1" applyBorder="1" applyAlignment="1" applyProtection="1">
      <alignment horizontal="center" vertical="center"/>
      <protection locked="0"/>
    </xf>
    <xf numFmtId="49" fontId="29" fillId="0" borderId="1" xfId="6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49" fontId="29" fillId="0" borderId="1" xfId="6" applyNumberFormat="1" applyFont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19" fillId="0" borderId="1" xfId="6" applyBorder="1" applyAlignment="1" applyProtection="1">
      <alignment vertical="center"/>
    </xf>
    <xf numFmtId="3" fontId="30" fillId="12" borderId="1" xfId="6" applyNumberFormat="1" applyFont="1" applyFill="1" applyBorder="1" applyAlignment="1" applyProtection="1">
      <alignment horizontal="center" vertical="center"/>
    </xf>
    <xf numFmtId="14" fontId="31" fillId="0" borderId="0" xfId="0" applyNumberFormat="1" applyFont="1" applyFill="1"/>
    <xf numFmtId="164" fontId="12" fillId="8" borderId="1" xfId="14" applyFont="1" applyFill="1" applyBorder="1" applyProtection="1"/>
    <xf numFmtId="168" fontId="3" fillId="7" borderId="6" xfId="9" applyNumberFormat="1" applyFont="1" applyFill="1" applyBorder="1" applyAlignment="1" applyProtection="1">
      <alignment horizontal="center" vertical="center"/>
    </xf>
    <xf numFmtId="164" fontId="12" fillId="0" borderId="1" xfId="14" applyFont="1" applyFill="1" applyBorder="1" applyProtection="1"/>
    <xf numFmtId="0" fontId="5" fillId="0" borderId="1" xfId="0" applyFont="1" applyFill="1" applyBorder="1"/>
    <xf numFmtId="164" fontId="0" fillId="0" borderId="1" xfId="0" applyNumberFormat="1" applyFill="1" applyBorder="1" applyProtection="1">
      <protection locked="0"/>
    </xf>
    <xf numFmtId="14" fontId="5" fillId="8" borderId="1" xfId="0" applyNumberFormat="1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5" fillId="8" borderId="1" xfId="14" applyFont="1" applyFill="1" applyBorder="1" applyProtection="1">
      <protection locked="0"/>
    </xf>
    <xf numFmtId="164" fontId="12" fillId="8" borderId="1" xfId="14" applyFont="1" applyFill="1" applyBorder="1" applyProtection="1">
      <protection locked="0"/>
    </xf>
    <xf numFmtId="164" fontId="5" fillId="10" borderId="1" xfId="14" applyFont="1" applyFill="1" applyBorder="1" applyProtection="1">
      <protection locked="0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164" fontId="12" fillId="10" borderId="1" xfId="14" applyFont="1" applyFill="1" applyBorder="1" applyProtection="1">
      <protection locked="0"/>
    </xf>
    <xf numFmtId="164" fontId="5" fillId="7" borderId="2" xfId="14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/>
    <xf numFmtId="0" fontId="5" fillId="0" borderId="0" xfId="0" applyFont="1" applyProtection="1"/>
    <xf numFmtId="164" fontId="5" fillId="7" borderId="3" xfId="14" applyFont="1" applyFill="1" applyBorder="1" applyAlignment="1">
      <alignment horizontal="center" vertical="center"/>
    </xf>
    <xf numFmtId="164" fontId="15" fillId="8" borderId="1" xfId="14" applyFont="1" applyFill="1" applyBorder="1"/>
    <xf numFmtId="164" fontId="0" fillId="0" borderId="1" xfId="14" applyFont="1" applyBorder="1"/>
    <xf numFmtId="164" fontId="0" fillId="0" borderId="1" xfId="14" applyFont="1" applyFill="1" applyBorder="1"/>
    <xf numFmtId="0" fontId="6" fillId="13" borderId="0" xfId="0" applyFont="1" applyFill="1" applyBorder="1" applyAlignment="1">
      <alignment horizontal="center"/>
    </xf>
    <xf numFmtId="164" fontId="15" fillId="8" borderId="1" xfId="14" applyFont="1" applyFill="1" applyBorder="1" applyProtection="1">
      <protection locked="0"/>
    </xf>
    <xf numFmtId="164" fontId="15" fillId="8" borderId="1" xfId="14" quotePrefix="1" applyFont="1" applyFill="1" applyBorder="1" applyProtection="1">
      <protection locked="0"/>
    </xf>
    <xf numFmtId="164" fontId="0" fillId="0" borderId="1" xfId="14" quotePrefix="1" applyFont="1" applyBorder="1" applyProtection="1">
      <protection locked="0"/>
    </xf>
    <xf numFmtId="164" fontId="5" fillId="0" borderId="1" xfId="14" quotePrefix="1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7" xfId="0" applyBorder="1" applyAlignment="1"/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170" fontId="23" fillId="6" borderId="1" xfId="9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 vertical="center"/>
    </xf>
    <xf numFmtId="168" fontId="3" fillId="14" borderId="1" xfId="14" applyNumberFormat="1" applyFont="1" applyFill="1" applyBorder="1" applyProtection="1"/>
    <xf numFmtId="0" fontId="5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6" applyFont="1" applyBorder="1" applyAlignment="1" applyProtection="1">
      <alignment horizontal="center" vertical="center"/>
      <protection locked="0"/>
    </xf>
    <xf numFmtId="49" fontId="29" fillId="0" borderId="1" xfId="6" applyNumberFormat="1" applyFont="1" applyFill="1" applyBorder="1" applyAlignment="1" applyProtection="1">
      <alignment vertical="center"/>
      <protection locked="0"/>
    </xf>
    <xf numFmtId="0" fontId="14" fillId="0" borderId="17" xfId="6" applyFont="1" applyBorder="1" applyAlignment="1" applyProtection="1">
      <alignment horizontal="center" vertical="center" wrapText="1"/>
      <protection locked="0"/>
    </xf>
    <xf numFmtId="0" fontId="14" fillId="0" borderId="18" xfId="6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3" fillId="7" borderId="1" xfId="11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44" fontId="5" fillId="7" borderId="1" xfId="0" applyNumberFormat="1" applyFont="1" applyFill="1" applyBorder="1" applyAlignment="1" applyProtection="1">
      <alignment horizontal="center" vertical="center"/>
      <protection locked="0"/>
    </xf>
    <xf numFmtId="44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8" borderId="1" xfId="0" applyFont="1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14" fontId="0" fillId="8" borderId="1" xfId="0" applyNumberFormat="1" applyFill="1" applyBorder="1" applyAlignment="1" applyProtection="1">
      <alignment vertical="center"/>
      <protection locked="0"/>
    </xf>
    <xf numFmtId="164" fontId="0" fillId="8" borderId="1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4" fontId="5" fillId="0" borderId="8" xfId="0" applyNumberFormat="1" applyFont="1" applyBorder="1" applyAlignment="1" applyProtection="1">
      <alignment vertical="center"/>
      <protection locked="0"/>
    </xf>
    <xf numFmtId="164" fontId="0" fillId="0" borderId="17" xfId="0" applyNumberForma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44" fontId="5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4" fontId="5" fillId="0" borderId="24" xfId="0" applyNumberFormat="1" applyFont="1" applyFill="1" applyBorder="1" applyAlignment="1" applyProtection="1">
      <alignment vertical="center" wrapText="1"/>
      <protection locked="0"/>
    </xf>
    <xf numFmtId="14" fontId="0" fillId="8" borderId="1" xfId="0" applyNumberFormat="1" applyFill="1" applyBorder="1" applyAlignment="1" applyProtection="1">
      <alignment horizontal="center" vertical="center"/>
      <protection locked="0"/>
    </xf>
    <xf numFmtId="44" fontId="0" fillId="8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16" borderId="1" xfId="0" applyFill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15" applyFont="1" applyAlignment="1">
      <alignment vertical="center"/>
    </xf>
    <xf numFmtId="165" fontId="3" fillId="7" borderId="1" xfId="1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vertical="center"/>
    </xf>
    <xf numFmtId="44" fontId="5" fillId="8" borderId="1" xfId="0" applyNumberFormat="1" applyFont="1" applyFill="1" applyBorder="1" applyAlignment="1">
      <alignment vertical="center"/>
    </xf>
    <xf numFmtId="44" fontId="0" fillId="16" borderId="1" xfId="15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44" fontId="3" fillId="8" borderId="1" xfId="0" applyNumberFormat="1" applyFont="1" applyFill="1" applyBorder="1" applyAlignment="1">
      <alignment vertical="center"/>
    </xf>
    <xf numFmtId="44" fontId="0" fillId="0" borderId="19" xfId="0" applyNumberFormat="1" applyFill="1" applyBorder="1" applyAlignment="1">
      <alignment vertical="center"/>
    </xf>
    <xf numFmtId="44" fontId="0" fillId="17" borderId="1" xfId="0" applyNumberFormat="1" applyFill="1" applyBorder="1" applyAlignment="1">
      <alignment vertical="center"/>
    </xf>
    <xf numFmtId="44" fontId="3" fillId="17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4" fontId="5" fillId="0" borderId="1" xfId="15" applyNumberFormat="1" applyFont="1" applyFill="1" applyBorder="1" applyAlignment="1">
      <alignment vertical="center"/>
    </xf>
    <xf numFmtId="44" fontId="0" fillId="0" borderId="1" xfId="15" applyNumberFormat="1" applyFon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44" fontId="5" fillId="8" borderId="1" xfId="15" applyNumberFormat="1" applyFont="1" applyFill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8" borderId="4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4" fontId="0" fillId="18" borderId="1" xfId="0" applyNumberFormat="1" applyFill="1" applyBorder="1" applyAlignment="1">
      <alignment vertical="center"/>
    </xf>
    <xf numFmtId="44" fontId="3" fillId="18" borderId="1" xfId="0" applyNumberFormat="1" applyFont="1" applyFill="1" applyBorder="1" applyAlignment="1">
      <alignment vertical="center"/>
    </xf>
    <xf numFmtId="44" fontId="0" fillId="15" borderId="1" xfId="0" applyNumberFormat="1" applyFill="1" applyBorder="1" applyAlignment="1">
      <alignment vertical="center"/>
    </xf>
    <xf numFmtId="44" fontId="3" fillId="15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8" borderId="21" xfId="0" applyNumberFormat="1" applyFont="1" applyFill="1" applyBorder="1" applyAlignment="1" applyProtection="1">
      <alignment horizontal="center" vertical="center"/>
      <protection locked="0"/>
    </xf>
    <xf numFmtId="166" fontId="3" fillId="8" borderId="22" xfId="0" applyNumberFormat="1" applyFont="1" applyFill="1" applyBorder="1" applyAlignment="1" applyProtection="1">
      <alignment horizontal="center" vertical="center"/>
      <protection locked="0"/>
    </xf>
    <xf numFmtId="4" fontId="3" fillId="8" borderId="28" xfId="0" applyNumberFormat="1" applyFont="1" applyFill="1" applyBorder="1" applyAlignment="1" applyProtection="1">
      <alignment horizontal="center" vertical="center"/>
      <protection locked="0"/>
    </xf>
    <xf numFmtId="4" fontId="3" fillId="8" borderId="31" xfId="0" applyNumberFormat="1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164" fontId="2" fillId="7" borderId="1" xfId="14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</xf>
    <xf numFmtId="10" fontId="23" fillId="6" borderId="1" xfId="9" applyNumberFormat="1" applyFont="1" applyFill="1" applyBorder="1" applyAlignment="1" applyProtection="1">
      <alignment horizontal="center" vertical="center"/>
    </xf>
    <xf numFmtId="3" fontId="23" fillId="6" borderId="1" xfId="9" applyNumberFormat="1" applyFont="1" applyFill="1" applyBorder="1" applyAlignment="1" applyProtection="1">
      <alignment horizontal="center" vertical="center"/>
    </xf>
    <xf numFmtId="165" fontId="23" fillId="6" borderId="1" xfId="9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" fontId="3" fillId="8" borderId="21" xfId="0" applyNumberFormat="1" applyFont="1" applyFill="1" applyBorder="1" applyAlignment="1" applyProtection="1">
      <alignment horizontal="center" vertical="center"/>
    </xf>
    <xf numFmtId="171" fontId="0" fillId="0" borderId="0" xfId="18" applyNumberFormat="1" applyFont="1" applyProtection="1"/>
    <xf numFmtId="0" fontId="3" fillId="0" borderId="2" xfId="0" applyFont="1" applyBorder="1" applyAlignment="1" applyProtection="1">
      <alignment horizontal="center" vertical="center"/>
    </xf>
    <xf numFmtId="3" fontId="23" fillId="6" borderId="21" xfId="9" applyNumberFormat="1" applyFont="1" applyFill="1" applyBorder="1" applyAlignment="1" applyProtection="1">
      <alignment horizontal="center" vertical="center"/>
    </xf>
    <xf numFmtId="10" fontId="23" fillId="6" borderId="29" xfId="9" applyNumberFormat="1" applyFont="1" applyFill="1" applyBorder="1" applyAlignment="1" applyProtection="1">
      <alignment horizontal="center" vertical="center"/>
    </xf>
    <xf numFmtId="3" fontId="23" fillId="6" borderId="22" xfId="9" applyNumberFormat="1" applyFont="1" applyFill="1" applyBorder="1" applyAlignment="1" applyProtection="1">
      <alignment horizontal="center" vertical="center"/>
    </xf>
    <xf numFmtId="10" fontId="23" fillId="6" borderId="30" xfId="9" applyNumberFormat="1" applyFont="1" applyFill="1" applyBorder="1" applyAlignment="1" applyProtection="1">
      <alignment horizontal="center" vertical="center"/>
    </xf>
    <xf numFmtId="3" fontId="23" fillId="6" borderId="23" xfId="9" applyNumberFormat="1" applyFont="1" applyFill="1" applyBorder="1" applyAlignment="1" applyProtection="1">
      <alignment horizontal="center" vertical="center"/>
    </xf>
    <xf numFmtId="10" fontId="23" fillId="6" borderId="32" xfId="9" applyNumberFormat="1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7" borderId="1" xfId="0" applyFont="1" applyFill="1" applyBorder="1" applyAlignment="1" applyProtection="1">
      <alignment vertical="center" wrapText="1"/>
    </xf>
    <xf numFmtId="165" fontId="9" fillId="7" borderId="1" xfId="0" applyNumberFormat="1" applyFont="1" applyFill="1" applyBorder="1" applyAlignment="1" applyProtection="1">
      <alignment vertical="center"/>
    </xf>
    <xf numFmtId="4" fontId="3" fillId="7" borderId="1" xfId="0" applyNumberFormat="1" applyFont="1" applyFill="1" applyBorder="1" applyAlignment="1" applyProtection="1">
      <alignment vertical="center"/>
    </xf>
    <xf numFmtId="165" fontId="10" fillId="7" borderId="1" xfId="0" applyNumberFormat="1" applyFont="1" applyFill="1" applyBorder="1" applyAlignment="1" applyProtection="1">
      <alignment vertical="center"/>
    </xf>
    <xf numFmtId="165" fontId="21" fillId="3" borderId="1" xfId="2" applyNumberFormat="1" applyFont="1" applyBorder="1" applyAlignment="1" applyProtection="1">
      <alignment vertical="center"/>
    </xf>
    <xf numFmtId="10" fontId="5" fillId="0" borderId="0" xfId="0" applyNumberFormat="1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20" fontId="0" fillId="0" borderId="1" xfId="0" applyNumberForma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top"/>
    </xf>
    <xf numFmtId="165" fontId="24" fillId="8" borderId="1" xfId="0" applyNumberFormat="1" applyFont="1" applyFill="1" applyBorder="1" applyAlignment="1" applyProtection="1">
      <alignment wrapText="1"/>
    </xf>
    <xf numFmtId="165" fontId="21" fillId="5" borderId="1" xfId="3" applyNumberFormat="1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165" fontId="22" fillId="10" borderId="1" xfId="13" applyNumberFormat="1" applyFill="1" applyBorder="1" applyAlignment="1" applyProtection="1">
      <alignment horizontal="center" vertical="center" wrapText="1"/>
    </xf>
    <xf numFmtId="10" fontId="22" fillId="10" borderId="1" xfId="9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top" wrapText="1"/>
    </xf>
    <xf numFmtId="165" fontId="24" fillId="9" borderId="1" xfId="0" applyNumberFormat="1" applyFont="1" applyFill="1" applyBorder="1" applyAlignment="1" applyProtection="1">
      <alignment horizontal="center" wrapText="1"/>
    </xf>
    <xf numFmtId="165" fontId="27" fillId="10" borderId="1" xfId="13" applyNumberFormat="1" applyFont="1" applyFill="1" applyBorder="1" applyAlignment="1" applyProtection="1">
      <alignment horizontal="center" vertical="center" wrapText="1"/>
    </xf>
    <xf numFmtId="10" fontId="27" fillId="1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top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 wrapText="1"/>
    </xf>
    <xf numFmtId="0" fontId="0" fillId="4" borderId="0" xfId="0" applyFill="1" applyProtection="1"/>
    <xf numFmtId="0" fontId="0" fillId="0" borderId="1" xfId="0" applyBorder="1" applyAlignment="1" applyProtection="1">
      <alignment vertical="top" wrapText="1"/>
    </xf>
    <xf numFmtId="165" fontId="21" fillId="3" borderId="1" xfId="2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5" fontId="24" fillId="8" borderId="1" xfId="14" applyNumberFormat="1" applyFont="1" applyFill="1" applyBorder="1" applyAlignment="1" applyProtection="1">
      <alignment wrapText="1"/>
    </xf>
    <xf numFmtId="20" fontId="0" fillId="10" borderId="0" xfId="0" applyNumberFormat="1" applyFill="1" applyAlignment="1" applyProtection="1">
      <alignment horizontal="center" vertical="center"/>
    </xf>
    <xf numFmtId="0" fontId="5" fillId="10" borderId="0" xfId="0" applyFont="1" applyFill="1" applyAlignment="1" applyProtection="1">
      <alignment vertical="top" wrapText="1"/>
    </xf>
    <xf numFmtId="165" fontId="24" fillId="10" borderId="0" xfId="0" applyNumberFormat="1" applyFont="1" applyFill="1" applyAlignment="1" applyProtection="1">
      <alignment wrapText="1"/>
    </xf>
    <xf numFmtId="165" fontId="21" fillId="10" borderId="0" xfId="3" applyNumberFormat="1" applyFont="1" applyFill="1" applyAlignment="1" applyProtection="1">
      <alignment wrapText="1"/>
    </xf>
    <xf numFmtId="165" fontId="23" fillId="10" borderId="0" xfId="13" applyNumberFormat="1" applyFont="1" applyFill="1" applyAlignment="1" applyProtection="1">
      <alignment wrapText="1"/>
    </xf>
    <xf numFmtId="0" fontId="0" fillId="10" borderId="0" xfId="0" applyFill="1" applyAlignment="1" applyProtection="1">
      <alignment vertical="center"/>
    </xf>
    <xf numFmtId="165" fontId="22" fillId="10" borderId="0" xfId="13" applyNumberFormat="1" applyFill="1" applyAlignment="1" applyProtection="1">
      <alignment horizontal="center" vertical="center" wrapText="1"/>
    </xf>
    <xf numFmtId="10" fontId="22" fillId="10" borderId="0" xfId="9" applyNumberFormat="1" applyFont="1" applyFill="1" applyAlignment="1" applyProtection="1">
      <alignment horizontal="center" vertical="center" wrapText="1"/>
    </xf>
    <xf numFmtId="0" fontId="0" fillId="10" borderId="0" xfId="0" applyFill="1" applyProtection="1"/>
    <xf numFmtId="165" fontId="25" fillId="11" borderId="1" xfId="0" applyNumberFormat="1" applyFont="1" applyFill="1" applyBorder="1" applyAlignment="1" applyProtection="1">
      <alignment horizontal="center" vertical="center"/>
    </xf>
    <xf numFmtId="165" fontId="26" fillId="2" borderId="1" xfId="1" applyNumberFormat="1" applyFont="1" applyBorder="1" applyAlignment="1" applyProtection="1">
      <alignment vertical="center"/>
    </xf>
    <xf numFmtId="10" fontId="36" fillId="3" borderId="1" xfId="2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67" fontId="5" fillId="7" borderId="1" xfId="9" applyNumberFormat="1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164" fontId="0" fillId="8" borderId="1" xfId="0" applyNumberFormat="1" applyFill="1" applyBorder="1" applyProtection="1"/>
    <xf numFmtId="164" fontId="0" fillId="10" borderId="1" xfId="0" applyNumberFormat="1" applyFill="1" applyBorder="1" applyProtection="1"/>
    <xf numFmtId="169" fontId="6" fillId="7" borderId="4" xfId="0" applyNumberFormat="1" applyFont="1" applyFill="1" applyBorder="1" applyAlignment="1" applyProtection="1">
      <alignment horizontal="center"/>
      <protection locked="0"/>
    </xf>
    <xf numFmtId="169" fontId="0" fillId="0" borderId="0" xfId="0" applyNumberFormat="1" applyProtection="1">
      <protection locked="0"/>
    </xf>
    <xf numFmtId="169" fontId="5" fillId="7" borderId="3" xfId="0" applyNumberFormat="1" applyFont="1" applyFill="1" applyBorder="1" applyAlignment="1" applyProtection="1">
      <alignment horizontal="center" vertical="center"/>
    </xf>
    <xf numFmtId="169" fontId="0" fillId="8" borderId="1" xfId="0" applyNumberFormat="1" applyFill="1" applyBorder="1" applyProtection="1"/>
    <xf numFmtId="169" fontId="0" fillId="0" borderId="1" xfId="0" applyNumberFormat="1" applyFill="1" applyBorder="1" applyProtection="1"/>
    <xf numFmtId="0" fontId="3" fillId="7" borderId="1" xfId="0" applyFont="1" applyFill="1" applyBorder="1" applyAlignment="1" applyProtection="1">
      <alignment horizontal="center" vertical="center"/>
      <protection locked="0"/>
    </xf>
    <xf numFmtId="168" fontId="5" fillId="7" borderId="1" xfId="0" applyNumberFormat="1" applyFont="1" applyFill="1" applyBorder="1" applyAlignment="1" applyProtection="1">
      <alignment horizontal="center" vertical="center"/>
    </xf>
    <xf numFmtId="167" fontId="3" fillId="7" borderId="1" xfId="0" applyNumberFormat="1" applyFont="1" applyFill="1" applyBorder="1" applyAlignment="1" applyProtection="1">
      <alignment horizontal="center" vertical="center"/>
    </xf>
    <xf numFmtId="3" fontId="6" fillId="7" borderId="3" xfId="0" applyNumberFormat="1" applyFont="1" applyFill="1" applyBorder="1" applyAlignment="1" applyProtection="1">
      <alignment horizontal="center"/>
    </xf>
    <xf numFmtId="0" fontId="22" fillId="6" borderId="0" xfId="13" applyProtection="1"/>
    <xf numFmtId="167" fontId="3" fillId="7" borderId="1" xfId="9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71" fontId="0" fillId="0" borderId="0" xfId="0" applyNumberFormat="1" applyProtection="1"/>
    <xf numFmtId="171" fontId="22" fillId="10" borderId="0" xfId="9" applyNumberFormat="1" applyFont="1" applyFill="1" applyAlignment="1" applyProtection="1">
      <alignment horizontal="center" vertical="center" wrapText="1"/>
    </xf>
    <xf numFmtId="165" fontId="20" fillId="19" borderId="1" xfId="19" applyNumberFormat="1" applyBorder="1" applyAlignment="1" applyProtection="1">
      <alignment horizontal="center" vertical="center"/>
    </xf>
    <xf numFmtId="10" fontId="20" fillId="19" borderId="1" xfId="19" applyNumberFormat="1" applyBorder="1" applyAlignment="1" applyProtection="1">
      <alignment horizontal="center" vertical="center"/>
    </xf>
    <xf numFmtId="171" fontId="20" fillId="19" borderId="1" xfId="19" applyNumberFormat="1" applyBorder="1" applyAlignment="1" applyProtection="1">
      <alignment horizontal="center" vertical="center"/>
    </xf>
    <xf numFmtId="165" fontId="20" fillId="19" borderId="1" xfId="19" applyNumberFormat="1" applyBorder="1" applyAlignment="1" applyProtection="1">
      <alignment vertical="center"/>
    </xf>
    <xf numFmtId="171" fontId="20" fillId="19" borderId="1" xfId="19" applyNumberFormat="1" applyBorder="1" applyAlignment="1" applyProtection="1">
      <alignment vertical="center"/>
    </xf>
    <xf numFmtId="165" fontId="37" fillId="10" borderId="1" xfId="13" applyNumberFormat="1" applyFont="1" applyFill="1" applyBorder="1" applyAlignment="1" applyProtection="1">
      <alignment horizontal="center" vertical="center" wrapText="1"/>
    </xf>
    <xf numFmtId="10" fontId="37" fillId="10" borderId="1" xfId="11" applyNumberFormat="1" applyFont="1" applyFill="1" applyBorder="1" applyAlignment="1" applyProtection="1">
      <alignment horizontal="center" vertical="center" wrapText="1"/>
    </xf>
    <xf numFmtId="171" fontId="37" fillId="10" borderId="1" xfId="13" applyNumberFormat="1" applyFont="1" applyFill="1" applyBorder="1" applyAlignment="1" applyProtection="1">
      <alignment horizontal="center" vertical="center" wrapText="1"/>
    </xf>
    <xf numFmtId="10" fontId="37" fillId="10" borderId="1" xfId="9" applyNumberFormat="1" applyFont="1" applyFill="1" applyBorder="1" applyAlignment="1" applyProtection="1">
      <alignment horizontal="center" vertical="center" wrapText="1"/>
    </xf>
    <xf numFmtId="171" fontId="37" fillId="10" borderId="1" xfId="11" applyNumberFormat="1" applyFont="1" applyFill="1" applyBorder="1" applyAlignment="1" applyProtection="1">
      <alignment horizontal="center" vertical="center" wrapText="1"/>
    </xf>
    <xf numFmtId="0" fontId="20" fillId="19" borderId="1" xfId="19" applyBorder="1" applyAlignment="1" applyProtection="1">
      <alignment horizontal="center" vertical="center"/>
    </xf>
    <xf numFmtId="4" fontId="20" fillId="19" borderId="1" xfId="19" applyNumberFormat="1" applyBorder="1" applyAlignment="1" applyProtection="1">
      <alignment vertical="center"/>
    </xf>
    <xf numFmtId="10" fontId="21" fillId="19" borderId="1" xfId="19" applyNumberFormat="1" applyFont="1" applyBorder="1" applyAlignment="1" applyProtection="1">
      <alignment horizontal="center" vertical="center"/>
    </xf>
    <xf numFmtId="3" fontId="21" fillId="19" borderId="1" xfId="19" applyNumberFormat="1" applyFont="1" applyBorder="1" applyAlignment="1" applyProtection="1">
      <alignment horizontal="center" vertical="center"/>
    </xf>
    <xf numFmtId="165" fontId="21" fillId="19" borderId="1" xfId="19" applyNumberFormat="1" applyFont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4" fontId="3" fillId="8" borderId="1" xfId="0" applyNumberFormat="1" applyFont="1" applyFill="1" applyBorder="1" applyAlignment="1" applyProtection="1">
      <alignment horizontal="center" vertical="center"/>
      <protection locked="0"/>
    </xf>
    <xf numFmtId="3" fontId="21" fillId="19" borderId="1" xfId="19" applyNumberFormat="1" applyFont="1" applyBorder="1" applyAlignment="1" applyProtection="1">
      <alignment horizontal="center" vertical="center"/>
      <protection locked="0"/>
    </xf>
    <xf numFmtId="4" fontId="21" fillId="19" borderId="1" xfId="19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4" fontId="30" fillId="0" borderId="0" xfId="19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0" fillId="0" borderId="0" xfId="0" applyFill="1" applyProtection="1"/>
    <xf numFmtId="3" fontId="20" fillId="19" borderId="1" xfId="19" applyNumberFormat="1" applyBorder="1" applyAlignment="1" applyProtection="1">
      <alignment horizontal="center" vertical="center"/>
      <protection locked="0"/>
    </xf>
    <xf numFmtId="10" fontId="3" fillId="0" borderId="0" xfId="9" applyNumberFormat="1" applyFont="1" applyProtection="1"/>
    <xf numFmtId="171" fontId="3" fillId="0" borderId="0" xfId="0" applyNumberFormat="1" applyFont="1" applyProtection="1"/>
    <xf numFmtId="171" fontId="21" fillId="19" borderId="1" xfId="19" applyNumberFormat="1" applyFont="1" applyBorder="1" applyProtection="1"/>
    <xf numFmtId="0" fontId="21" fillId="2" borderId="1" xfId="1" applyFont="1" applyBorder="1" applyProtection="1"/>
    <xf numFmtId="165" fontId="21" fillId="2" borderId="1" xfId="1" applyNumberFormat="1" applyFont="1" applyBorder="1" applyProtection="1"/>
    <xf numFmtId="171" fontId="3" fillId="0" borderId="1" xfId="0" applyNumberFormat="1" applyFont="1" applyBorder="1" applyProtection="1"/>
    <xf numFmtId="171" fontId="3" fillId="20" borderId="1" xfId="0" applyNumberFormat="1" applyFont="1" applyFill="1" applyBorder="1" applyProtection="1"/>
    <xf numFmtId="171" fontId="3" fillId="21" borderId="1" xfId="0" applyNumberFormat="1" applyFont="1" applyFill="1" applyBorder="1" applyProtection="1"/>
    <xf numFmtId="9" fontId="21" fillId="0" borderId="0" xfId="19" applyNumberFormat="1" applyFont="1" applyFill="1" applyBorder="1" applyAlignment="1" applyProtection="1">
      <alignment horizontal="center" vertical="center"/>
    </xf>
    <xf numFmtId="171" fontId="21" fillId="0" borderId="0" xfId="19" applyNumberFormat="1" applyFont="1" applyFill="1" applyBorder="1" applyAlignment="1" applyProtection="1">
      <alignment horizontal="center" vertical="center"/>
    </xf>
    <xf numFmtId="0" fontId="38" fillId="20" borderId="0" xfId="0" applyFont="1" applyFill="1" applyAlignment="1" applyProtection="1">
      <alignment horizontal="right" vertical="center"/>
    </xf>
    <xf numFmtId="0" fontId="21" fillId="19" borderId="0" xfId="19" applyFont="1" applyBorder="1" applyProtection="1"/>
    <xf numFmtId="0" fontId="39" fillId="20" borderId="1" xfId="19" applyFont="1" applyFill="1" applyBorder="1" applyProtection="1"/>
    <xf numFmtId="171" fontId="39" fillId="20" borderId="1" xfId="19" applyNumberFormat="1" applyFont="1" applyFill="1" applyBorder="1" applyProtection="1"/>
    <xf numFmtId="14" fontId="5" fillId="7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1" xfId="14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44" fontId="34" fillId="0" borderId="1" xfId="0" applyNumberFormat="1" applyFont="1" applyBorder="1" applyAlignment="1" applyProtection="1">
      <alignment vertical="center"/>
      <protection locked="0"/>
    </xf>
    <xf numFmtId="44" fontId="34" fillId="20" borderId="1" xfId="0" applyNumberFormat="1" applyFont="1" applyFill="1" applyBorder="1" applyAlignment="1" applyProtection="1">
      <alignment vertical="center"/>
      <protection locked="0"/>
    </xf>
    <xf numFmtId="171" fontId="3" fillId="14" borderId="1" xfId="14" applyNumberFormat="1" applyFont="1" applyFill="1" applyBorder="1" applyProtection="1"/>
    <xf numFmtId="0" fontId="5" fillId="0" borderId="24" xfId="0" applyFont="1" applyFill="1" applyBorder="1" applyAlignment="1">
      <alignment horizontal="center" vertical="center" wrapText="1"/>
    </xf>
    <xf numFmtId="171" fontId="3" fillId="8" borderId="1" xfId="0" applyNumberFormat="1" applyFont="1" applyFill="1" applyBorder="1" applyAlignment="1">
      <alignment vertical="center"/>
    </xf>
    <xf numFmtId="171" fontId="3" fillId="0" borderId="1" xfId="0" applyNumberFormat="1" applyFont="1" applyBorder="1" applyAlignment="1">
      <alignment vertical="center"/>
    </xf>
    <xf numFmtId="171" fontId="0" fillId="0" borderId="0" xfId="0" applyNumberFormat="1" applyAlignment="1" applyProtection="1">
      <alignment horizontal="center"/>
    </xf>
    <xf numFmtId="171" fontId="0" fillId="0" borderId="0" xfId="0" applyNumberFormat="1" applyAlignment="1" applyProtection="1">
      <alignment vertical="center"/>
    </xf>
    <xf numFmtId="171" fontId="0" fillId="10" borderId="0" xfId="0" applyNumberFormat="1" applyFill="1" applyAlignment="1" applyProtection="1">
      <alignment vertical="center"/>
    </xf>
    <xf numFmtId="171" fontId="3" fillId="0" borderId="0" xfId="0" applyNumberFormat="1" applyFont="1" applyAlignment="1" applyProtection="1">
      <alignment horizontal="center" vertical="center"/>
    </xf>
    <xf numFmtId="171" fontId="34" fillId="0" borderId="1" xfId="0" applyNumberFormat="1" applyFont="1" applyBorder="1" applyAlignment="1" applyProtection="1">
      <alignment vertical="center"/>
      <protection locked="0"/>
    </xf>
    <xf numFmtId="171" fontId="34" fillId="20" borderId="1" xfId="0" applyNumberFormat="1" applyFont="1" applyFill="1" applyBorder="1" applyAlignment="1" applyProtection="1">
      <alignment vertical="center"/>
      <protection locked="0"/>
    </xf>
    <xf numFmtId="171" fontId="3" fillId="20" borderId="1" xfId="0" applyNumberFormat="1" applyFont="1" applyFill="1" applyBorder="1" applyAlignment="1" applyProtection="1">
      <alignment vertical="center"/>
    </xf>
    <xf numFmtId="171" fontId="3" fillId="0" borderId="1" xfId="0" applyNumberFormat="1" applyFont="1" applyBorder="1" applyAlignment="1" applyProtection="1">
      <alignment vertical="center"/>
    </xf>
    <xf numFmtId="0" fontId="0" fillId="0" borderId="1" xfId="0" applyBorder="1" applyProtection="1"/>
    <xf numFmtId="171" fontId="0" fillId="0" borderId="1" xfId="0" applyNumberFormat="1" applyBorder="1" applyProtection="1"/>
    <xf numFmtId="164" fontId="2" fillId="8" borderId="1" xfId="14" applyFont="1" applyFill="1" applyBorder="1" applyProtection="1">
      <protection locked="0"/>
    </xf>
    <xf numFmtId="3" fontId="6" fillId="7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0" fillId="12" borderId="1" xfId="6" applyFont="1" applyFill="1" applyBorder="1" applyAlignment="1" applyProtection="1">
      <alignment horizontal="center" vertical="center" wrapText="1"/>
    </xf>
    <xf numFmtId="10" fontId="23" fillId="6" borderId="4" xfId="9" applyNumberFormat="1" applyFont="1" applyFill="1" applyBorder="1" applyAlignment="1" applyProtection="1">
      <alignment horizontal="center" vertical="center"/>
    </xf>
    <xf numFmtId="10" fontId="23" fillId="6" borderId="6" xfId="9" applyNumberFormat="1" applyFont="1" applyFill="1" applyBorder="1" applyAlignment="1" applyProtection="1">
      <alignment horizontal="center" vertical="center"/>
    </xf>
    <xf numFmtId="171" fontId="23" fillId="6" borderId="4" xfId="9" applyNumberFormat="1" applyFont="1" applyFill="1" applyBorder="1" applyAlignment="1" applyProtection="1">
      <alignment horizontal="center" vertical="center"/>
    </xf>
    <xf numFmtId="171" fontId="23" fillId="6" borderId="6" xfId="9" applyNumberFormat="1" applyFont="1" applyFill="1" applyBorder="1" applyAlignment="1" applyProtection="1">
      <alignment horizontal="center" vertical="center"/>
    </xf>
    <xf numFmtId="9" fontId="21" fillId="19" borderId="1" xfId="19" applyNumberFormat="1" applyFont="1" applyBorder="1" applyAlignment="1" applyProtection="1">
      <alignment horizontal="center" vertical="center"/>
    </xf>
    <xf numFmtId="171" fontId="21" fillId="19" borderId="1" xfId="19" applyNumberFormat="1" applyFont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35" fillId="7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</xf>
    <xf numFmtId="0" fontId="13" fillId="7" borderId="8" xfId="0" applyFont="1" applyFill="1" applyBorder="1" applyAlignment="1" applyProtection="1">
      <alignment horizontal="center" vertical="center"/>
    </xf>
    <xf numFmtId="0" fontId="13" fillId="7" borderId="6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3" fillId="20" borderId="1" xfId="0" applyFont="1" applyFill="1" applyBorder="1" applyAlignment="1" applyProtection="1">
      <alignment horizontal="center"/>
    </xf>
    <xf numFmtId="0" fontId="3" fillId="21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2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22" fillId="6" borderId="1" xfId="13" applyBorder="1" applyAlignment="1" applyProtection="1">
      <alignment horizontal="center" vertical="center"/>
    </xf>
    <xf numFmtId="171" fontId="20" fillId="19" borderId="4" xfId="19" applyNumberFormat="1" applyBorder="1" applyAlignment="1" applyProtection="1">
      <alignment horizontal="center" vertical="center"/>
    </xf>
    <xf numFmtId="171" fontId="20" fillId="19" borderId="6" xfId="19" applyNumberFormat="1" applyBorder="1" applyAlignment="1" applyProtection="1">
      <alignment horizontal="center" vertical="center"/>
    </xf>
    <xf numFmtId="0" fontId="20" fillId="19" borderId="4" xfId="19" applyBorder="1" applyAlignment="1" applyProtection="1">
      <alignment horizontal="center" vertical="center"/>
    </xf>
    <xf numFmtId="0" fontId="20" fillId="19" borderId="6" xfId="19" applyBorder="1" applyAlignment="1" applyProtection="1">
      <alignment horizontal="center" vertical="center"/>
    </xf>
    <xf numFmtId="165" fontId="25" fillId="11" borderId="4" xfId="0" applyNumberFormat="1" applyFont="1" applyFill="1" applyBorder="1" applyAlignment="1" applyProtection="1">
      <alignment horizontal="right" vertical="center"/>
    </xf>
    <xf numFmtId="165" fontId="25" fillId="11" borderId="8" xfId="0" applyNumberFormat="1" applyFont="1" applyFill="1" applyBorder="1" applyAlignment="1" applyProtection="1">
      <alignment horizontal="right" vertical="center"/>
    </xf>
    <xf numFmtId="165" fontId="25" fillId="11" borderId="6" xfId="0" applyNumberFormat="1" applyFont="1" applyFill="1" applyBorder="1" applyAlignment="1" applyProtection="1">
      <alignment horizontal="right" vertical="center"/>
    </xf>
    <xf numFmtId="165" fontId="23" fillId="6" borderId="2" xfId="13" applyNumberFormat="1" applyFont="1" applyBorder="1" applyAlignment="1" applyProtection="1">
      <alignment horizontal="center" wrapText="1"/>
    </xf>
    <xf numFmtId="165" fontId="23" fillId="6" borderId="19" xfId="13" applyNumberFormat="1" applyFont="1" applyBorder="1" applyAlignment="1" applyProtection="1">
      <alignment horizontal="center" wrapText="1"/>
    </xf>
    <xf numFmtId="165" fontId="23" fillId="6" borderId="20" xfId="13" applyNumberFormat="1" applyFont="1" applyBorder="1" applyAlignment="1" applyProtection="1">
      <alignment horizontal="center" wrapText="1"/>
    </xf>
    <xf numFmtId="0" fontId="20" fillId="19" borderId="1" xfId="19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 applyProtection="1">
      <alignment horizontal="center" vertical="center"/>
    </xf>
    <xf numFmtId="0" fontId="7" fillId="8" borderId="6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10" fontId="23" fillId="6" borderId="4" xfId="9" applyNumberFormat="1" applyFont="1" applyFill="1" applyBorder="1" applyAlignment="1">
      <alignment horizontal="center"/>
    </xf>
    <xf numFmtId="10" fontId="23" fillId="6" borderId="6" xfId="9" applyNumberFormat="1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6" fillId="13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right"/>
    </xf>
    <xf numFmtId="0" fontId="6" fillId="7" borderId="8" xfId="0" applyFont="1" applyFill="1" applyBorder="1" applyAlignment="1" applyProtection="1">
      <alignment horizontal="right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13" borderId="4" xfId="0" applyFont="1" applyFill="1" applyBorder="1" applyAlignment="1" applyProtection="1">
      <alignment horizontal="center"/>
      <protection locked="0"/>
    </xf>
    <xf numFmtId="0" fontId="6" fillId="13" borderId="8" xfId="0" applyFont="1" applyFill="1" applyBorder="1" applyAlignment="1" applyProtection="1">
      <alignment horizontal="center"/>
      <protection locked="0"/>
    </xf>
    <xf numFmtId="0" fontId="6" fillId="13" borderId="6" xfId="0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Alignment="1" applyProtection="1">
      <alignment horizontal="center"/>
      <protection locked="0"/>
    </xf>
    <xf numFmtId="0" fontId="6" fillId="7" borderId="6" xfId="0" applyFont="1" applyFill="1" applyBorder="1" applyAlignment="1" applyProtection="1">
      <alignment horizontal="center"/>
      <protection locked="0"/>
    </xf>
    <xf numFmtId="0" fontId="10" fillId="15" borderId="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164" fontId="3" fillId="15" borderId="1" xfId="15" applyFont="1" applyFill="1" applyBorder="1" applyAlignment="1">
      <alignment horizontal="center" vertical="center"/>
    </xf>
  </cellXfs>
  <cellStyles count="20">
    <cellStyle name="60% - Colore 3" xfId="1" builtinId="40"/>
    <cellStyle name="Colore 3" xfId="2" builtinId="37"/>
    <cellStyle name="Colore 4" xfId="19" builtinId="41"/>
    <cellStyle name="Colore 5" xfId="3" builtinId="45"/>
    <cellStyle name="Migliaia" xfId="18" builtinId="3"/>
    <cellStyle name="Migliaia 2" xfId="4"/>
    <cellStyle name="Migliaia 2 2" xfId="5"/>
    <cellStyle name="Normale" xfId="0" builtinId="0"/>
    <cellStyle name="Normale 2" xfId="6"/>
    <cellStyle name="Normale 3" xfId="7"/>
    <cellStyle name="Normale 3 2" xfId="8"/>
    <cellStyle name="Percentuale" xfId="9" builtinId="5"/>
    <cellStyle name="Percentuale 2" xfId="10"/>
    <cellStyle name="Percentuale 3" xfId="11"/>
    <cellStyle name="Percentuale 4" xfId="12"/>
    <cellStyle name="Valore valido" xfId="13" builtinId="26"/>
    <cellStyle name="Valuta" xfId="14" builtinId="4"/>
    <cellStyle name="Valuta 2" xfId="15"/>
    <cellStyle name="Valuta 3" xfId="16"/>
    <cellStyle name="Valuta 4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workbookViewId="0">
      <selection activeCell="B2" sqref="B2:S2"/>
    </sheetView>
  </sheetViews>
  <sheetFormatPr defaultColWidth="9.140625" defaultRowHeight="12.75" x14ac:dyDescent="0.2"/>
  <cols>
    <col min="1" max="1" width="9.140625" style="88"/>
    <col min="2" max="2" width="6.140625" style="89" customWidth="1"/>
    <col min="3" max="19" width="9.140625" style="89"/>
    <col min="20" max="16384" width="9.140625" style="88"/>
  </cols>
  <sheetData>
    <row r="1" spans="2:19" ht="20.25" x14ac:dyDescent="0.2">
      <c r="B1" s="322" t="s">
        <v>203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4"/>
    </row>
    <row r="2" spans="2:19" ht="69.75" customHeight="1" x14ac:dyDescent="0.2">
      <c r="B2" s="327" t="s">
        <v>182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9"/>
    </row>
    <row r="3" spans="2:19" ht="69.75" customHeight="1" x14ac:dyDescent="0.2">
      <c r="B3" s="327" t="s">
        <v>183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9"/>
    </row>
    <row r="4" spans="2:19" ht="63" customHeight="1" x14ac:dyDescent="0.2">
      <c r="B4" s="327" t="s">
        <v>184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9"/>
    </row>
    <row r="5" spans="2:19" ht="49.5" customHeight="1" x14ac:dyDescent="0.2">
      <c r="B5" s="330" t="s">
        <v>185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2"/>
    </row>
    <row r="6" spans="2:19" ht="42" customHeight="1" x14ac:dyDescent="0.2">
      <c r="B6" s="327" t="s">
        <v>186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9"/>
    </row>
    <row r="7" spans="2:19" ht="41.25" customHeight="1" thickBot="1" x14ac:dyDescent="0.25">
      <c r="B7" s="333" t="s">
        <v>189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5"/>
    </row>
    <row r="8" spans="2:19" ht="9.75" customHeight="1" thickBot="1" x14ac:dyDescent="0.25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spans="2:19" ht="28.5" customHeight="1" thickBot="1" x14ac:dyDescent="0.25">
      <c r="B9" s="92"/>
      <c r="C9" s="321" t="s">
        <v>187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</row>
    <row r="10" spans="2:19" ht="9" customHeight="1" thickBot="1" x14ac:dyDescent="0.25">
      <c r="B10" s="88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2:19" ht="27" customHeight="1" thickBot="1" x14ac:dyDescent="0.25">
      <c r="B11" s="92"/>
      <c r="C11" s="321" t="s">
        <v>188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</row>
    <row r="15" spans="2:19" x14ac:dyDescent="0.2">
      <c r="M15" s="325" t="s">
        <v>190</v>
      </c>
      <c r="N15" s="326"/>
      <c r="O15" s="326"/>
      <c r="P15" s="326"/>
      <c r="Q15" s="326"/>
      <c r="R15" s="326"/>
      <c r="S15" s="326"/>
    </row>
    <row r="16" spans="2:19" x14ac:dyDescent="0.2">
      <c r="M16" s="326"/>
      <c r="N16" s="326"/>
      <c r="O16" s="326"/>
      <c r="P16" s="326"/>
      <c r="Q16" s="326"/>
      <c r="R16" s="326"/>
      <c r="S16" s="326"/>
    </row>
    <row r="17" spans="13:19" x14ac:dyDescent="0.2">
      <c r="M17" s="326"/>
      <c r="N17" s="326"/>
      <c r="O17" s="326"/>
      <c r="P17" s="326"/>
      <c r="Q17" s="326"/>
      <c r="R17" s="326"/>
      <c r="S17" s="326"/>
    </row>
    <row r="18" spans="13:19" x14ac:dyDescent="0.2">
      <c r="M18" s="326"/>
      <c r="N18" s="326"/>
      <c r="O18" s="326"/>
      <c r="P18" s="326"/>
      <c r="Q18" s="326"/>
      <c r="R18" s="326"/>
      <c r="S18" s="326"/>
    </row>
  </sheetData>
  <mergeCells count="10">
    <mergeCell ref="C9:S9"/>
    <mergeCell ref="C11:S11"/>
    <mergeCell ref="B1:S1"/>
    <mergeCell ref="M15:S18"/>
    <mergeCell ref="B2:S2"/>
    <mergeCell ref="B3:S3"/>
    <mergeCell ref="B4:S4"/>
    <mergeCell ref="B5:S5"/>
    <mergeCell ref="B6:S6"/>
    <mergeCell ref="B7:S7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1" sqref="D11"/>
    </sheetView>
  </sheetViews>
  <sheetFormatPr defaultColWidth="26.28515625" defaultRowHeight="12.75" x14ac:dyDescent="0.2"/>
  <cols>
    <col min="1" max="2" width="26.28515625" customWidth="1"/>
    <col min="3" max="6" width="10.28515625" customWidth="1"/>
    <col min="7" max="7" width="11.42578125" bestFit="1" customWidth="1"/>
  </cols>
  <sheetData>
    <row r="1" spans="1:7" ht="21.75" customHeight="1" x14ac:dyDescent="0.2">
      <c r="A1" s="336" t="s">
        <v>191</v>
      </c>
      <c r="B1" s="336"/>
      <c r="C1" s="336"/>
      <c r="D1" s="336"/>
      <c r="E1" s="336"/>
      <c r="F1" s="336"/>
      <c r="G1" s="336"/>
    </row>
    <row r="2" spans="1:7" ht="12.75" customHeight="1" x14ac:dyDescent="0.2">
      <c r="A2" s="7"/>
      <c r="B2" s="97"/>
      <c r="C2" s="337" t="s">
        <v>148</v>
      </c>
      <c r="D2" s="337"/>
      <c r="E2" s="337"/>
      <c r="F2" s="337"/>
      <c r="G2" s="337"/>
    </row>
    <row r="3" spans="1:7" ht="28.5" customHeight="1" x14ac:dyDescent="0.2">
      <c r="A3" s="7"/>
      <c r="B3" s="98"/>
      <c r="C3" s="337"/>
      <c r="D3" s="337"/>
      <c r="E3" s="337"/>
      <c r="F3" s="337"/>
      <c r="G3" s="337"/>
    </row>
    <row r="4" spans="1:7" ht="15.75" customHeight="1" x14ac:dyDescent="0.2">
      <c r="A4" s="59"/>
      <c r="B4" s="59"/>
      <c r="C4" s="338" t="s">
        <v>138</v>
      </c>
      <c r="D4" s="338"/>
      <c r="E4" s="338"/>
      <c r="F4" s="338"/>
      <c r="G4" s="338"/>
    </row>
    <row r="5" spans="1:7" s="56" customFormat="1" ht="30" customHeight="1" x14ac:dyDescent="0.2">
      <c r="A5" s="17" t="s">
        <v>139</v>
      </c>
      <c r="B5" s="17" t="s">
        <v>140</v>
      </c>
      <c r="C5" s="17" t="s">
        <v>141</v>
      </c>
      <c r="D5" s="17" t="s">
        <v>222</v>
      </c>
      <c r="E5" s="17" t="s">
        <v>142</v>
      </c>
      <c r="F5" s="17" t="s">
        <v>206</v>
      </c>
      <c r="G5" s="17" t="s">
        <v>143</v>
      </c>
    </row>
    <row r="6" spans="1:7" ht="15" x14ac:dyDescent="0.2">
      <c r="A6" s="55"/>
      <c r="B6" s="57"/>
      <c r="C6" s="99"/>
      <c r="D6" s="53"/>
      <c r="E6" s="53"/>
      <c r="F6" s="54"/>
      <c r="G6" s="54"/>
    </row>
    <row r="7" spans="1:7" ht="15" x14ac:dyDescent="0.2">
      <c r="A7" s="55"/>
      <c r="B7" s="57"/>
      <c r="C7" s="54"/>
      <c r="D7" s="54"/>
      <c r="E7" s="54"/>
      <c r="F7" s="54"/>
      <c r="G7" s="54"/>
    </row>
    <row r="8" spans="1:7" ht="15" x14ac:dyDescent="0.2">
      <c r="A8" s="55"/>
      <c r="B8" s="57"/>
      <c r="C8" s="54"/>
      <c r="D8" s="54"/>
      <c r="E8" s="54"/>
      <c r="F8" s="54"/>
      <c r="G8" s="54"/>
    </row>
    <row r="9" spans="1:7" ht="15" x14ac:dyDescent="0.2">
      <c r="A9" s="55"/>
      <c r="B9" s="57"/>
      <c r="C9" s="54"/>
      <c r="D9" s="54"/>
      <c r="E9" s="54"/>
      <c r="F9" s="54"/>
      <c r="G9" s="54"/>
    </row>
    <row r="10" spans="1:7" ht="15" x14ac:dyDescent="0.2">
      <c r="A10" s="55"/>
      <c r="B10" s="57"/>
      <c r="C10" s="54"/>
      <c r="D10" s="54"/>
      <c r="E10" s="54"/>
      <c r="F10" s="54"/>
      <c r="G10" s="54"/>
    </row>
    <row r="11" spans="1:7" ht="15" x14ac:dyDescent="0.2">
      <c r="A11" s="55"/>
      <c r="B11" s="57"/>
      <c r="C11" s="54"/>
      <c r="D11" s="54"/>
      <c r="E11" s="54"/>
      <c r="F11" s="54"/>
      <c r="G11" s="54"/>
    </row>
    <row r="12" spans="1:7" ht="15" x14ac:dyDescent="0.2">
      <c r="A12" s="55"/>
      <c r="B12" s="57"/>
      <c r="C12" s="54"/>
      <c r="D12" s="54"/>
      <c r="E12" s="54"/>
      <c r="F12" s="54"/>
      <c r="G12" s="54"/>
    </row>
    <row r="13" spans="1:7" ht="15" x14ac:dyDescent="0.2">
      <c r="A13" s="55"/>
      <c r="B13" s="57"/>
      <c r="C13" s="54"/>
      <c r="D13" s="54"/>
      <c r="E13" s="54"/>
      <c r="F13" s="54"/>
      <c r="G13" s="54"/>
    </row>
    <row r="14" spans="1:7" ht="15" x14ac:dyDescent="0.2">
      <c r="A14" s="100"/>
      <c r="B14" s="57"/>
      <c r="C14" s="54"/>
      <c r="D14" s="54"/>
      <c r="E14" s="54"/>
      <c r="F14" s="54"/>
      <c r="G14" s="54"/>
    </row>
    <row r="15" spans="1:7" ht="15" x14ac:dyDescent="0.2">
      <c r="A15" s="55"/>
      <c r="B15" s="57"/>
      <c r="C15" s="54"/>
      <c r="D15" s="54"/>
      <c r="E15" s="54"/>
      <c r="F15" s="54"/>
      <c r="G15" s="54"/>
    </row>
    <row r="16" spans="1:7" ht="15" x14ac:dyDescent="0.2">
      <c r="A16" s="55"/>
      <c r="B16" s="57"/>
      <c r="C16" s="54"/>
      <c r="D16" s="54"/>
      <c r="E16" s="54"/>
      <c r="F16" s="54"/>
      <c r="G16" s="54"/>
    </row>
    <row r="17" spans="1:7" ht="15" x14ac:dyDescent="0.2">
      <c r="A17" s="55"/>
      <c r="B17" s="57"/>
      <c r="C17" s="54"/>
      <c r="D17" s="54"/>
      <c r="E17" s="54"/>
      <c r="F17" s="54"/>
      <c r="G17" s="54"/>
    </row>
    <row r="18" spans="1:7" ht="15" x14ac:dyDescent="0.2">
      <c r="A18" s="55"/>
      <c r="B18" s="57"/>
      <c r="C18" s="54"/>
      <c r="D18" s="54"/>
      <c r="E18" s="54"/>
      <c r="F18" s="54"/>
      <c r="G18" s="54"/>
    </row>
    <row r="19" spans="1:7" ht="15" x14ac:dyDescent="0.2">
      <c r="A19" s="55"/>
      <c r="B19" s="57"/>
      <c r="C19" s="54"/>
      <c r="D19" s="54"/>
      <c r="E19" s="54"/>
      <c r="F19" s="54"/>
      <c r="G19" s="54"/>
    </row>
    <row r="20" spans="1:7" ht="15" x14ac:dyDescent="0.2">
      <c r="A20" s="55"/>
      <c r="B20" s="57"/>
      <c r="C20" s="54"/>
      <c r="D20" s="54"/>
      <c r="E20" s="54"/>
      <c r="F20" s="54"/>
      <c r="G20" s="54"/>
    </row>
    <row r="21" spans="1:7" ht="15" x14ac:dyDescent="0.2">
      <c r="A21" s="101"/>
      <c r="B21" s="102"/>
      <c r="C21" s="60">
        <f>SUM(C6:C20)</f>
        <v>0</v>
      </c>
      <c r="D21" s="60">
        <f>SUM(D6:D20)</f>
        <v>0</v>
      </c>
      <c r="E21" s="60">
        <f>SUM(E6:E20)</f>
        <v>0</v>
      </c>
      <c r="F21" s="60">
        <f>SUM(F6:F20)</f>
        <v>0</v>
      </c>
      <c r="G21" s="60">
        <f>SUM(G6:G20)</f>
        <v>0</v>
      </c>
    </row>
  </sheetData>
  <mergeCells count="3">
    <mergeCell ref="A1:G1"/>
    <mergeCell ref="C2:G3"/>
    <mergeCell ref="C4:G4"/>
  </mergeCells>
  <dataValidations count="1">
    <dataValidation type="whole" allowBlank="1" showInputMessage="1" showErrorMessage="1" errorTitle="ERRORE" error="Il valore può essere solo 0 o 1" sqref="C6:G20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8" workbookViewId="0">
      <selection activeCell="F19" sqref="F19"/>
    </sheetView>
  </sheetViews>
  <sheetFormatPr defaultRowHeight="12.75" x14ac:dyDescent="0.2"/>
  <cols>
    <col min="1" max="1" width="37.7109375" bestFit="1" customWidth="1"/>
    <col min="2" max="2" width="41" customWidth="1"/>
    <col min="3" max="3" width="12.85546875" customWidth="1"/>
    <col min="5" max="5" width="15.7109375" customWidth="1"/>
    <col min="6" max="6" width="14.7109375" customWidth="1"/>
    <col min="7" max="7" width="8.7109375" bestFit="1" customWidth="1"/>
    <col min="8" max="8" width="14.28515625" bestFit="1" customWidth="1"/>
  </cols>
  <sheetData>
    <row r="1" spans="1:11" ht="26.25" x14ac:dyDescent="0.2">
      <c r="A1" s="346" t="s">
        <v>81</v>
      </c>
      <c r="B1" s="346"/>
      <c r="C1" s="346"/>
      <c r="D1" s="74"/>
      <c r="E1" s="345" t="s">
        <v>217</v>
      </c>
      <c r="F1" s="345"/>
      <c r="G1" s="345"/>
      <c r="H1" s="345"/>
      <c r="I1" s="74"/>
      <c r="J1" s="74"/>
      <c r="K1" s="74"/>
    </row>
    <row r="2" spans="1:11" ht="18.75" customHeight="1" x14ac:dyDescent="0.2">
      <c r="A2" s="349" t="s">
        <v>289</v>
      </c>
      <c r="B2" s="349"/>
      <c r="C2" s="349"/>
      <c r="D2" s="74"/>
      <c r="E2" s="181" t="s">
        <v>116</v>
      </c>
      <c r="F2" s="181" t="s">
        <v>117</v>
      </c>
      <c r="G2" s="181" t="s">
        <v>118</v>
      </c>
      <c r="H2" s="181" t="s">
        <v>119</v>
      </c>
      <c r="I2" s="74"/>
      <c r="J2" s="74"/>
      <c r="K2" s="74"/>
    </row>
    <row r="3" spans="1:11" ht="15" x14ac:dyDescent="0.2">
      <c r="A3" s="347"/>
      <c r="B3" s="348"/>
      <c r="C3" s="348"/>
      <c r="D3" s="74"/>
      <c r="E3" s="182" t="s">
        <v>215</v>
      </c>
      <c r="F3" s="183">
        <v>3951156</v>
      </c>
      <c r="G3" s="183">
        <v>75922</v>
      </c>
      <c r="H3" s="184">
        <v>8139382</v>
      </c>
      <c r="I3" s="74"/>
      <c r="J3" s="74"/>
      <c r="K3" s="74"/>
    </row>
    <row r="4" spans="1:11" ht="15" x14ac:dyDescent="0.2">
      <c r="A4" s="185" t="s">
        <v>82</v>
      </c>
      <c r="B4" s="274" t="s">
        <v>192</v>
      </c>
      <c r="C4" s="74"/>
      <c r="D4" s="74"/>
      <c r="E4" s="271" t="s">
        <v>205</v>
      </c>
      <c r="F4" s="272">
        <v>45000</v>
      </c>
      <c r="G4" s="272">
        <v>640</v>
      </c>
      <c r="H4" s="273">
        <f>RENDICONTAZIONE!AB42</f>
        <v>87519</v>
      </c>
      <c r="I4" s="74"/>
      <c r="J4" s="74"/>
      <c r="K4" s="74"/>
    </row>
    <row r="5" spans="1:11" ht="15.75" customHeight="1" x14ac:dyDescent="0.2">
      <c r="A5" s="185" t="s">
        <v>216</v>
      </c>
      <c r="B5" s="275" t="s">
        <v>215</v>
      </c>
      <c r="C5" s="78"/>
      <c r="D5" s="74"/>
      <c r="E5" s="116"/>
      <c r="F5" s="116"/>
      <c r="G5" s="116"/>
      <c r="H5" s="116"/>
      <c r="I5" s="74"/>
      <c r="J5" s="74"/>
      <c r="K5" s="74"/>
    </row>
    <row r="6" spans="1:11" ht="18" x14ac:dyDescent="0.2">
      <c r="A6" s="185" t="s">
        <v>120</v>
      </c>
      <c r="B6" s="276">
        <v>2022</v>
      </c>
      <c r="C6" s="74"/>
      <c r="D6" s="74"/>
      <c r="E6" s="350" t="s">
        <v>218</v>
      </c>
      <c r="F6" s="351"/>
      <c r="G6" s="351"/>
      <c r="H6" s="352"/>
      <c r="I6" s="74"/>
      <c r="J6" s="74"/>
      <c r="K6" s="74"/>
    </row>
    <row r="7" spans="1:11" ht="15.75" x14ac:dyDescent="0.2">
      <c r="A7" s="185" t="s">
        <v>211</v>
      </c>
      <c r="B7" s="277">
        <v>0</v>
      </c>
      <c r="C7" s="74"/>
      <c r="D7" s="74"/>
      <c r="E7" s="353" t="s">
        <v>126</v>
      </c>
      <c r="F7" s="354"/>
      <c r="G7" s="353" t="s">
        <v>122</v>
      </c>
      <c r="H7" s="354"/>
      <c r="I7" s="74"/>
      <c r="J7" s="74"/>
      <c r="K7" s="74"/>
    </row>
    <row r="8" spans="1:11" ht="15" x14ac:dyDescent="0.2">
      <c r="A8" s="185" t="s">
        <v>212</v>
      </c>
      <c r="B8" s="277">
        <v>0</v>
      </c>
      <c r="C8" s="74"/>
      <c r="D8" s="74"/>
      <c r="E8" s="339" t="s">
        <v>127</v>
      </c>
      <c r="F8" s="340"/>
      <c r="G8" s="341">
        <f>RENDICONTAZIONE!T42</f>
        <v>284769.25</v>
      </c>
      <c r="H8" s="342"/>
      <c r="I8" s="74"/>
      <c r="J8" s="74"/>
      <c r="K8" s="74"/>
    </row>
    <row r="9" spans="1:11" ht="15" x14ac:dyDescent="0.2">
      <c r="A9" s="185" t="s">
        <v>262</v>
      </c>
      <c r="B9" s="277">
        <v>0</v>
      </c>
      <c r="C9" s="74"/>
      <c r="D9" s="74"/>
      <c r="E9" s="339" t="s">
        <v>135</v>
      </c>
      <c r="F9" s="340"/>
      <c r="G9" s="341">
        <f>RENDICONTAZIONE!R42</f>
        <v>203054.25</v>
      </c>
      <c r="H9" s="342"/>
      <c r="I9" s="74"/>
      <c r="J9" s="74"/>
      <c r="K9" s="74"/>
    </row>
    <row r="10" spans="1:11" ht="15" x14ac:dyDescent="0.2">
      <c r="A10" s="185" t="s">
        <v>279</v>
      </c>
      <c r="B10" s="277">
        <v>0</v>
      </c>
      <c r="C10" s="74"/>
      <c r="D10" s="74"/>
      <c r="E10" s="339" t="s">
        <v>128</v>
      </c>
      <c r="F10" s="340"/>
      <c r="G10" s="341">
        <f>RENDICONTAZIONE!V42</f>
        <v>191424.25</v>
      </c>
      <c r="H10" s="342"/>
      <c r="I10" s="74"/>
      <c r="J10" s="74"/>
      <c r="K10" s="74"/>
    </row>
    <row r="11" spans="1:11" ht="15" x14ac:dyDescent="0.2">
      <c r="A11" s="296" t="s">
        <v>263</v>
      </c>
      <c r="B11" s="285">
        <v>0</v>
      </c>
      <c r="C11" s="74"/>
      <c r="D11" s="74"/>
      <c r="E11" s="343" t="s">
        <v>206</v>
      </c>
      <c r="F11" s="343"/>
      <c r="G11" s="344">
        <f>RENDICONTAZIONE!X42</f>
        <v>196825</v>
      </c>
      <c r="H11" s="344"/>
      <c r="I11" s="74"/>
      <c r="J11" s="74"/>
      <c r="K11" s="74"/>
    </row>
    <row r="12" spans="1:11" ht="15" x14ac:dyDescent="0.2">
      <c r="A12" s="296" t="s">
        <v>264</v>
      </c>
      <c r="B12" s="285">
        <v>0</v>
      </c>
      <c r="C12" s="74"/>
      <c r="D12" s="74"/>
      <c r="E12" s="343" t="s">
        <v>237</v>
      </c>
      <c r="F12" s="343"/>
      <c r="G12" s="344">
        <f>RENDICONTAZIONE!Z42</f>
        <v>120525</v>
      </c>
      <c r="H12" s="344"/>
      <c r="I12" s="74"/>
      <c r="J12" s="74"/>
      <c r="K12" s="74"/>
    </row>
    <row r="13" spans="1:11" ht="15" x14ac:dyDescent="0.2">
      <c r="A13" s="296" t="s">
        <v>265</v>
      </c>
      <c r="B13" s="285">
        <v>0</v>
      </c>
      <c r="C13" s="74"/>
      <c r="D13" s="74"/>
      <c r="E13" s="294"/>
      <c r="F13" s="294"/>
      <c r="G13" s="295"/>
      <c r="H13" s="295"/>
      <c r="I13" s="74"/>
      <c r="J13" s="74"/>
      <c r="K13" s="74"/>
    </row>
    <row r="14" spans="1:11" ht="15" x14ac:dyDescent="0.2">
      <c r="A14" s="296" t="s">
        <v>266</v>
      </c>
      <c r="B14" s="285">
        <v>0</v>
      </c>
      <c r="C14" s="74"/>
      <c r="D14" s="74"/>
      <c r="E14" s="294"/>
      <c r="F14" s="294"/>
      <c r="G14" s="295"/>
      <c r="H14" s="295"/>
      <c r="I14" s="74"/>
      <c r="J14" s="74"/>
      <c r="K14" s="74"/>
    </row>
    <row r="15" spans="1:11" x14ac:dyDescent="0.2">
      <c r="A15" s="185" t="s">
        <v>208</v>
      </c>
      <c r="B15" s="278">
        <v>0</v>
      </c>
      <c r="C15" s="74"/>
      <c r="D15" s="74"/>
      <c r="I15" s="74"/>
      <c r="J15" s="74"/>
      <c r="K15" s="74"/>
    </row>
    <row r="16" spans="1:11" ht="18" customHeight="1" x14ac:dyDescent="0.2">
      <c r="A16" s="185" t="s">
        <v>209</v>
      </c>
      <c r="B16" s="278">
        <v>0</v>
      </c>
      <c r="C16" s="74"/>
      <c r="D16" s="74"/>
      <c r="I16" s="74"/>
      <c r="J16" s="74"/>
      <c r="K16" s="74"/>
    </row>
    <row r="17" spans="1:11" ht="18" customHeight="1" x14ac:dyDescent="0.2">
      <c r="A17" s="185" t="s">
        <v>210</v>
      </c>
      <c r="B17" s="278">
        <v>0</v>
      </c>
      <c r="C17" s="74"/>
      <c r="D17" s="74"/>
      <c r="E17" s="187"/>
      <c r="F17" s="187"/>
      <c r="G17" s="74"/>
      <c r="H17" s="74"/>
      <c r="I17" s="74"/>
      <c r="J17" s="74"/>
      <c r="K17" s="74"/>
    </row>
    <row r="18" spans="1:11" ht="18" customHeight="1" x14ac:dyDescent="0.2">
      <c r="A18" s="296" t="s">
        <v>213</v>
      </c>
      <c r="B18" s="279">
        <v>0</v>
      </c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8" customHeight="1" x14ac:dyDescent="0.2">
      <c r="A19" s="296" t="s">
        <v>214</v>
      </c>
      <c r="B19" s="279">
        <v>0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18" customHeight="1" x14ac:dyDescent="0.2">
      <c r="A20" s="296" t="s">
        <v>207</v>
      </c>
      <c r="B20" s="280">
        <v>0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15" x14ac:dyDescent="0.2">
      <c r="A21" s="296" t="s">
        <v>261</v>
      </c>
      <c r="B21" s="280">
        <v>0</v>
      </c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15" x14ac:dyDescent="0.2">
      <c r="A22" s="281"/>
      <c r="B22" s="282"/>
      <c r="C22" s="283"/>
      <c r="D22" s="283"/>
      <c r="E22" s="283"/>
      <c r="F22" s="283"/>
      <c r="G22" s="284"/>
      <c r="H22" s="284"/>
      <c r="I22" s="284"/>
      <c r="J22" s="74"/>
      <c r="K22" s="74"/>
    </row>
    <row r="23" spans="1:11" ht="18" customHeight="1" x14ac:dyDescent="0.2">
      <c r="A23" s="185" t="s">
        <v>83</v>
      </c>
      <c r="B23" s="182">
        <f>((B7/F3)+(B8/G3))/2</f>
        <v>0</v>
      </c>
      <c r="C23" s="74"/>
      <c r="D23" s="74"/>
      <c r="E23" s="74"/>
      <c r="F23" s="74"/>
      <c r="G23" s="74"/>
      <c r="H23" s="74"/>
      <c r="I23" s="74"/>
      <c r="J23" s="74"/>
      <c r="K23" s="74"/>
    </row>
    <row r="24" spans="1:11" ht="18" customHeight="1" x14ac:dyDescent="0.2">
      <c r="A24" s="185" t="s">
        <v>134</v>
      </c>
      <c r="B24" s="184">
        <f>H3*B23</f>
        <v>0</v>
      </c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18" customHeight="1" x14ac:dyDescent="0.2">
      <c r="A25" s="296" t="s">
        <v>219</v>
      </c>
      <c r="B25" s="271">
        <f>((B18/F4)+(B19/G4))/2</f>
        <v>0</v>
      </c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18" customHeight="1" x14ac:dyDescent="0.2">
      <c r="A26" s="296" t="s">
        <v>220</v>
      </c>
      <c r="B26" s="273">
        <f>H4*B25</f>
        <v>0</v>
      </c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4.2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ht="18" customHeight="1" thickBot="1" x14ac:dyDescent="0.25">
      <c r="A28" s="74"/>
      <c r="B28" s="188" t="s">
        <v>157</v>
      </c>
      <c r="C28" s="188" t="s">
        <v>156</v>
      </c>
      <c r="D28" s="188" t="s">
        <v>161</v>
      </c>
      <c r="E28" s="74"/>
      <c r="F28" s="74"/>
      <c r="G28" s="74"/>
      <c r="H28" s="74"/>
      <c r="I28" s="74"/>
      <c r="J28" s="74"/>
      <c r="K28" s="74"/>
    </row>
    <row r="29" spans="1:11" ht="18" customHeight="1" thickTop="1" thickBot="1" x14ac:dyDescent="0.25">
      <c r="A29" s="185" t="s">
        <v>151</v>
      </c>
      <c r="B29" s="176">
        <v>0</v>
      </c>
      <c r="C29" s="189">
        <f>IF(B29&gt;250,250,B29)</f>
        <v>0</v>
      </c>
      <c r="D29" s="190">
        <f>IF(B29=0,0,C29/B29)</f>
        <v>0</v>
      </c>
      <c r="E29" s="74"/>
      <c r="F29" s="74"/>
      <c r="G29" s="74"/>
      <c r="H29" s="74"/>
      <c r="I29" s="74"/>
      <c r="J29" s="74"/>
      <c r="K29" s="74"/>
    </row>
    <row r="30" spans="1:11" ht="18" customHeight="1" thickTop="1" thickBot="1" x14ac:dyDescent="0.25">
      <c r="A30" s="185" t="s">
        <v>155</v>
      </c>
      <c r="B30" s="176">
        <v>0</v>
      </c>
      <c r="C30" s="191">
        <f>IF(B30&gt;40,40,B30)</f>
        <v>0</v>
      </c>
      <c r="D30" s="192">
        <f>IF(B30=0,0,C30/B30)</f>
        <v>0</v>
      </c>
      <c r="E30" s="74"/>
      <c r="F30" s="74"/>
      <c r="G30" s="74"/>
      <c r="H30" s="74"/>
      <c r="I30" s="74"/>
      <c r="J30" s="74"/>
      <c r="K30" s="74"/>
    </row>
    <row r="31" spans="1:11" ht="18" customHeight="1" thickTop="1" thickBot="1" x14ac:dyDescent="0.25">
      <c r="A31" s="185" t="s">
        <v>152</v>
      </c>
      <c r="B31" s="177">
        <v>0</v>
      </c>
      <c r="C31" s="193">
        <f>IF(B31&gt;(30*SUM(B15:B17)),(30*SUM(B15:B17)),B31)</f>
        <v>0</v>
      </c>
      <c r="D31" s="194">
        <f>IF(B31=0,0,C31/B31)</f>
        <v>0</v>
      </c>
      <c r="E31" s="74"/>
      <c r="F31" s="74"/>
      <c r="G31" s="74"/>
      <c r="H31" s="74"/>
      <c r="I31" s="74"/>
      <c r="J31" s="74"/>
      <c r="K31" s="74"/>
    </row>
    <row r="32" spans="1:11" ht="18" customHeight="1" thickTop="1" thickBot="1" x14ac:dyDescent="0.25">
      <c r="A32" s="185" t="s">
        <v>153</v>
      </c>
      <c r="B32" s="175">
        <v>0</v>
      </c>
      <c r="C32" s="116"/>
      <c r="D32" s="116"/>
      <c r="E32" s="74"/>
      <c r="F32" s="74"/>
      <c r="G32" s="74"/>
      <c r="H32" s="74"/>
      <c r="I32" s="74"/>
      <c r="J32" s="74"/>
      <c r="K32" s="74"/>
    </row>
    <row r="33" spans="1:11" ht="18" customHeight="1" thickTop="1" thickBot="1" x14ac:dyDescent="0.25">
      <c r="A33" s="185" t="s">
        <v>154</v>
      </c>
      <c r="B33" s="174">
        <v>0</v>
      </c>
      <c r="C33" s="116"/>
      <c r="D33" s="116"/>
      <c r="E33" s="74"/>
      <c r="F33" s="74"/>
      <c r="G33" s="74"/>
      <c r="H33" s="74"/>
      <c r="I33" s="74"/>
      <c r="J33" s="74"/>
      <c r="K33" s="74"/>
    </row>
    <row r="34" spans="1:11" ht="18" customHeight="1" thickTop="1" thickBot="1" x14ac:dyDescent="0.25">
      <c r="A34" s="185" t="s">
        <v>221</v>
      </c>
      <c r="B34" s="186">
        <f>SUM(MEZZI!C21:G21)</f>
        <v>0</v>
      </c>
      <c r="C34" s="116"/>
      <c r="D34" s="116"/>
      <c r="E34" s="74"/>
      <c r="F34" s="74"/>
      <c r="G34" s="74"/>
      <c r="H34" s="74"/>
      <c r="I34" s="74"/>
      <c r="J34" s="74"/>
      <c r="K34" s="74"/>
    </row>
    <row r="35" spans="1:11" ht="13.5" thickTop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</sheetData>
  <sheetProtection algorithmName="SHA-512" hashValue="+QwGMC1JyabGV1tPdvKwxTbo2WuQS4qu2fK/MdN2sIQoP2fW/WZEULdb/zQ+D8VFLnW5PfPRWtBCYPtVd6Jzyg==" saltValue="/rVJnarsQT36DYa1h9e8fA==" spinCount="100000" sheet="1" objects="1" scenarios="1"/>
  <mergeCells count="17">
    <mergeCell ref="A1:C1"/>
    <mergeCell ref="A3:C3"/>
    <mergeCell ref="A2:C2"/>
    <mergeCell ref="E11:F11"/>
    <mergeCell ref="G11:H11"/>
    <mergeCell ref="E6:H6"/>
    <mergeCell ref="E10:F10"/>
    <mergeCell ref="G10:H10"/>
    <mergeCell ref="G7:H7"/>
    <mergeCell ref="E7:F7"/>
    <mergeCell ref="E8:F8"/>
    <mergeCell ref="G8:H8"/>
    <mergeCell ref="E9:F9"/>
    <mergeCell ref="G9:H9"/>
    <mergeCell ref="E12:F12"/>
    <mergeCell ref="G12:H12"/>
    <mergeCell ref="E1:H1"/>
  </mergeCells>
  <dataValidations count="1">
    <dataValidation allowBlank="1" showInputMessage="1" showErrorMessage="1" errorTitle="ATTENZIONE" error="SCEGLIERE UN VALORE TRA QUELLI OFFERTI: ASUR, AV1, AV2, AV3, AV4 o AV5" sqref="B5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1"/>
  <sheetViews>
    <sheetView topLeftCell="J16" zoomScaleNormal="100" workbookViewId="0">
      <selection activeCell="M34" sqref="M34:M40"/>
    </sheetView>
  </sheetViews>
  <sheetFormatPr defaultColWidth="11.42578125" defaultRowHeight="12.75" x14ac:dyDescent="0.2"/>
  <cols>
    <col min="1" max="1" width="2.28515625" style="74" customWidth="1"/>
    <col min="2" max="2" width="7.85546875" style="74" bestFit="1" customWidth="1"/>
    <col min="3" max="3" width="52.42578125" style="74" bestFit="1" customWidth="1"/>
    <col min="4" max="4" width="13.42578125" style="74" customWidth="1"/>
    <col min="5" max="5" width="13.28515625" style="74" customWidth="1"/>
    <col min="6" max="6" width="14.42578125" style="74" bestFit="1" customWidth="1"/>
    <col min="7" max="7" width="13.140625" style="74" customWidth="1"/>
    <col min="8" max="8" width="10.7109375" style="74" bestFit="1" customWidth="1"/>
    <col min="9" max="9" width="11.28515625" style="74" customWidth="1"/>
    <col min="10" max="10" width="11.7109375" style="74" customWidth="1"/>
    <col min="11" max="11" width="19.5703125" style="238" bestFit="1" customWidth="1"/>
    <col min="12" max="12" width="20.140625" style="74" bestFit="1" customWidth="1"/>
    <col min="13" max="13" width="20" style="238" bestFit="1" customWidth="1"/>
    <col min="14" max="14" width="11.5703125" style="74" hidden="1" customWidth="1"/>
    <col min="15" max="15" width="10.85546875" style="74" hidden="1" customWidth="1"/>
    <col min="16" max="16" width="11.7109375" style="74" hidden="1" customWidth="1"/>
    <col min="17" max="17" width="18.140625" style="257" customWidth="1"/>
    <col min="18" max="18" width="13.5703125" style="74" customWidth="1"/>
    <col min="19" max="19" width="7.7109375" style="74" bestFit="1" customWidth="1"/>
    <col min="20" max="20" width="13.5703125" style="74" customWidth="1"/>
    <col min="21" max="21" width="7.7109375" style="74" bestFit="1" customWidth="1"/>
    <col min="22" max="22" width="13.5703125" style="74" customWidth="1"/>
    <col min="23" max="23" width="7.7109375" style="74" bestFit="1" customWidth="1"/>
    <col min="24" max="24" width="13.5703125" style="74" customWidth="1"/>
    <col min="25" max="25" width="8.5703125" style="74" bestFit="1" customWidth="1"/>
    <col min="26" max="26" width="13.5703125" style="257" customWidth="1"/>
    <col min="27" max="27" width="8.5703125" style="257" bestFit="1" customWidth="1"/>
    <col min="28" max="28" width="13.5703125" style="257" customWidth="1"/>
    <col min="29" max="29" width="8.5703125" style="74" bestFit="1" customWidth="1"/>
    <col min="30" max="30" width="13.5703125" style="74" customWidth="1"/>
    <col min="31" max="31" width="7.7109375" style="74" bestFit="1" customWidth="1"/>
    <col min="32" max="16384" width="11.42578125" style="74"/>
  </cols>
  <sheetData>
    <row r="1" spans="2:31" ht="42.75" customHeight="1" x14ac:dyDescent="0.2">
      <c r="B1" s="360" t="str">
        <f>"Calcolo Rimborso dei  Costi  Effettivamente Sostenuti per "&amp;PARAMETRI!B4&amp;" ("&amp;PARAMETRI!B6&amp;")"</f>
        <v>Calcolo Rimborso dei  Costi  Effettivamente Sostenuti per ASSOCIAZIONE (2022)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2:31" ht="19.5" customHeight="1" x14ac:dyDescent="0.2">
      <c r="B2" s="361" t="s">
        <v>23</v>
      </c>
      <c r="C2" s="361" t="s">
        <v>27</v>
      </c>
      <c r="D2" s="195" t="s">
        <v>70</v>
      </c>
      <c r="E2" s="195" t="s">
        <v>71</v>
      </c>
      <c r="F2" s="195" t="s">
        <v>87</v>
      </c>
      <c r="G2" s="269" t="s">
        <v>206</v>
      </c>
      <c r="H2" s="269" t="s">
        <v>237</v>
      </c>
      <c r="I2" s="269" t="s">
        <v>235</v>
      </c>
      <c r="J2" s="195" t="s">
        <v>233</v>
      </c>
      <c r="K2" s="362" t="s">
        <v>76</v>
      </c>
      <c r="L2" s="362" t="s">
        <v>89</v>
      </c>
      <c r="M2" s="362" t="s">
        <v>73</v>
      </c>
      <c r="N2" s="196" t="s">
        <v>77</v>
      </c>
      <c r="O2" s="78" t="s">
        <v>78</v>
      </c>
      <c r="P2" s="78" t="s">
        <v>79</v>
      </c>
      <c r="R2" s="363" t="s">
        <v>285</v>
      </c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</row>
    <row r="3" spans="2:31" ht="39.75" customHeight="1" x14ac:dyDescent="0.2">
      <c r="B3" s="361"/>
      <c r="C3" s="361"/>
      <c r="D3" s="375" t="s">
        <v>80</v>
      </c>
      <c r="E3" s="376"/>
      <c r="F3" s="376"/>
      <c r="G3" s="376"/>
      <c r="H3" s="376"/>
      <c r="I3" s="376"/>
      <c r="J3" s="377"/>
      <c r="K3" s="362"/>
      <c r="L3" s="362"/>
      <c r="M3" s="362"/>
      <c r="N3" s="197"/>
      <c r="Q3" s="309" t="s">
        <v>181</v>
      </c>
      <c r="R3" s="363" t="s">
        <v>258</v>
      </c>
      <c r="S3" s="363"/>
      <c r="T3" s="363" t="s">
        <v>259</v>
      </c>
      <c r="U3" s="363"/>
      <c r="V3" s="363" t="s">
        <v>260</v>
      </c>
      <c r="W3" s="363"/>
      <c r="X3" s="374" t="s">
        <v>206</v>
      </c>
      <c r="Y3" s="374"/>
      <c r="Z3" s="364" t="s">
        <v>237</v>
      </c>
      <c r="AA3" s="365"/>
      <c r="AB3" s="366" t="s">
        <v>235</v>
      </c>
      <c r="AC3" s="367"/>
      <c r="AD3" s="363" t="s">
        <v>233</v>
      </c>
      <c r="AE3" s="363"/>
    </row>
    <row r="4" spans="2:31" ht="25.5" customHeight="1" x14ac:dyDescent="0.2">
      <c r="B4" s="95">
        <v>1</v>
      </c>
      <c r="C4" s="198" t="s">
        <v>40</v>
      </c>
      <c r="D4" s="199"/>
      <c r="E4" s="200"/>
      <c r="F4" s="200"/>
      <c r="G4" s="270"/>
      <c r="H4" s="270"/>
      <c r="I4" s="270"/>
      <c r="J4" s="200"/>
      <c r="K4" s="201">
        <f xml:space="preserve"> SUM(K5:K16)</f>
        <v>0</v>
      </c>
      <c r="L4" s="201">
        <f>IF(K5&gt;0,SUM(L5:L16)+K9+K10-L13-L14,SUM(L5:L16)+K9+K10-L5)</f>
        <v>1425</v>
      </c>
      <c r="M4" s="202">
        <f>MIN(K4:L4)</f>
        <v>0</v>
      </c>
      <c r="N4" s="203" t="e">
        <f>(L4/M4)-1</f>
        <v>#DIV/0!</v>
      </c>
      <c r="O4" s="204">
        <f>L4-M4</f>
        <v>1425</v>
      </c>
      <c r="P4" s="204">
        <f>M4*0.05</f>
        <v>0</v>
      </c>
      <c r="Q4" s="310">
        <f>IF(L4-K4&gt;0,L4-K4,0)</f>
        <v>1425</v>
      </c>
      <c r="R4" s="202"/>
      <c r="S4" s="202"/>
      <c r="T4" s="202"/>
      <c r="U4" s="202"/>
      <c r="V4" s="202"/>
      <c r="W4" s="202"/>
      <c r="X4" s="262"/>
      <c r="Y4" s="262"/>
      <c r="Z4" s="263"/>
      <c r="AA4" s="263"/>
      <c r="AB4" s="263"/>
      <c r="AC4" s="262"/>
      <c r="AD4" s="202"/>
      <c r="AE4" s="202"/>
    </row>
    <row r="5" spans="2:31" ht="15" x14ac:dyDescent="0.25">
      <c r="B5" s="205" t="s">
        <v>28</v>
      </c>
      <c r="C5" s="206" t="s">
        <v>41</v>
      </c>
      <c r="D5" s="207">
        <f>PARAMETRI!$B$15*RENDICONTAZIONE!R5</f>
        <v>0</v>
      </c>
      <c r="E5" s="207">
        <f>PARAMETRI!$B$16*RENDICONTAZIONE!T5</f>
        <v>0</v>
      </c>
      <c r="F5" s="207">
        <f>PARAMETRI!$B$17*RENDICONTAZIONE!V5</f>
        <v>0</v>
      </c>
      <c r="G5" s="207">
        <f>PARAMETRI!$B$20*RENDICONTAZIONE!X5</f>
        <v>0</v>
      </c>
      <c r="H5" s="207">
        <f>PARAMETRI!$B$21*RENDICONTAZIONE!Z5</f>
        <v>0</v>
      </c>
      <c r="I5" s="207">
        <f>(PARAMETRI!$B$26)*RENDICONTAZIONE!AC5</f>
        <v>0</v>
      </c>
      <c r="J5" s="207">
        <f>(PARAMETRI!$B$24)*RENDICONTAZIONE!AE5</f>
        <v>0</v>
      </c>
      <c r="K5" s="208">
        <f>'1,1_Leas_Mezzi'!G4</f>
        <v>0</v>
      </c>
      <c r="L5" s="207">
        <f>SUM(D5:J5)</f>
        <v>0</v>
      </c>
      <c r="M5" s="371"/>
      <c r="N5" s="209"/>
      <c r="O5" s="116"/>
      <c r="P5" s="116"/>
      <c r="Q5" s="310"/>
      <c r="R5" s="210">
        <f>25300*1.15</f>
        <v>29094.999999999996</v>
      </c>
      <c r="S5" s="211">
        <f>R5/$R$42</f>
        <v>0.14328683098236061</v>
      </c>
      <c r="T5" s="210">
        <f>20700*1.15</f>
        <v>23804.999999999996</v>
      </c>
      <c r="U5" s="211">
        <f>T5/$T$42</f>
        <v>8.3593997596299444E-2</v>
      </c>
      <c r="V5" s="210">
        <f>16100*1.15</f>
        <v>18515</v>
      </c>
      <c r="W5" s="211">
        <f>V5/$V$42</f>
        <v>9.6722332724302168E-2</v>
      </c>
      <c r="X5" s="264">
        <f>(126500+19550)/5</f>
        <v>29210</v>
      </c>
      <c r="Y5" s="265">
        <f>X5/$X$42</f>
        <v>0.14840594436682333</v>
      </c>
      <c r="Z5" s="266">
        <v>25300</v>
      </c>
      <c r="AA5" s="267">
        <f>Z5/$Z$42</f>
        <v>0.20991495540344327</v>
      </c>
      <c r="AB5" s="268">
        <v>25300</v>
      </c>
      <c r="AC5" s="265">
        <f>AB5/$AB$42</f>
        <v>0.28908008546715569</v>
      </c>
      <c r="AD5" s="210">
        <f>12650*1.15</f>
        <v>14547.499999999998</v>
      </c>
      <c r="AE5" s="211">
        <f>AD5/$AD$42</f>
        <v>9.629076521422221E-2</v>
      </c>
    </row>
    <row r="6" spans="2:31" ht="15" x14ac:dyDescent="0.25">
      <c r="B6" s="205" t="s">
        <v>29</v>
      </c>
      <c r="C6" s="206" t="s">
        <v>42</v>
      </c>
      <c r="D6" s="207">
        <f>PARAMETRI!$B$15*RENDICONTAZIONE!R6</f>
        <v>0</v>
      </c>
      <c r="E6" s="207">
        <f>PARAMETRI!$B$16*RENDICONTAZIONE!T6</f>
        <v>0</v>
      </c>
      <c r="F6" s="207">
        <f>PARAMETRI!$B$17*RENDICONTAZIONE!V6</f>
        <v>0</v>
      </c>
      <c r="G6" s="207">
        <f>PARAMETRI!$B$20*RENDICONTAZIONE!X6</f>
        <v>0</v>
      </c>
      <c r="H6" s="207">
        <f>PARAMETRI!$B$21*RENDICONTAZIONE!Z6</f>
        <v>0</v>
      </c>
      <c r="I6" s="207">
        <f>(PARAMETRI!$B$26)*RENDICONTAZIONE!AC6</f>
        <v>0</v>
      </c>
      <c r="J6" s="207">
        <f>(PARAMETRI!$B$24)*RENDICONTAZIONE!AE6</f>
        <v>0</v>
      </c>
      <c r="K6" s="208">
        <f>'1,2_Ass_Mezzi'!J4</f>
        <v>0</v>
      </c>
      <c r="L6" s="207">
        <f>SUM(D6:J6)</f>
        <v>0</v>
      </c>
      <c r="M6" s="372"/>
      <c r="N6" s="209"/>
      <c r="O6" s="116"/>
      <c r="P6" s="116"/>
      <c r="Q6" s="310"/>
      <c r="R6" s="210">
        <v>2500</v>
      </c>
      <c r="S6" s="211">
        <f>R6/$R$42</f>
        <v>1.2311980665265563E-2</v>
      </c>
      <c r="T6" s="210">
        <v>2500</v>
      </c>
      <c r="U6" s="211">
        <f>T6/$T$42</f>
        <v>8.779037764786753E-3</v>
      </c>
      <c r="V6" s="210">
        <v>2500</v>
      </c>
      <c r="W6" s="211">
        <f>V6/$V$42</f>
        <v>1.3059996317081039E-2</v>
      </c>
      <c r="X6" s="264">
        <v>3700</v>
      </c>
      <c r="Y6" s="265">
        <f t="shared" ref="Y6:Y8" si="0">X6/$X$42</f>
        <v>1.8798424996824589E-2</v>
      </c>
      <c r="Z6" s="266">
        <v>3700</v>
      </c>
      <c r="AA6" s="267">
        <f t="shared" ref="AA6:AA8" si="1">Z6/$Z$42</f>
        <v>3.0699025098527278E-2</v>
      </c>
      <c r="AB6" s="268">
        <v>3700</v>
      </c>
      <c r="AC6" s="265">
        <f t="shared" ref="AC6:AC8" si="2">AB6/$AB$42</f>
        <v>4.2276534238279685E-2</v>
      </c>
      <c r="AD6" s="210">
        <v>2500</v>
      </c>
      <c r="AE6" s="211">
        <f>AD6/$AD$42</f>
        <v>1.6547648258158139E-2</v>
      </c>
    </row>
    <row r="7" spans="2:31" ht="15" x14ac:dyDescent="0.25">
      <c r="B7" s="205" t="s">
        <v>30</v>
      </c>
      <c r="C7" s="212" t="s">
        <v>0</v>
      </c>
      <c r="D7" s="207">
        <f>PARAMETRI!$B$15*RENDICONTAZIONE!R7</f>
        <v>0</v>
      </c>
      <c r="E7" s="207">
        <f>PARAMETRI!$B$16*RENDICONTAZIONE!T7</f>
        <v>0</v>
      </c>
      <c r="F7" s="207">
        <f>PARAMETRI!$B$17*RENDICONTAZIONE!V7</f>
        <v>0</v>
      </c>
      <c r="G7" s="207">
        <f>PARAMETRI!$B$20*RENDICONTAZIONE!X7</f>
        <v>0</v>
      </c>
      <c r="H7" s="207">
        <f>PARAMETRI!$B$21*RENDICONTAZIONE!Z7</f>
        <v>0</v>
      </c>
      <c r="I7" s="207">
        <f>(PARAMETRI!$B$26)*RENDICONTAZIONE!AC7</f>
        <v>0</v>
      </c>
      <c r="J7" s="207">
        <f>(PARAMETRI!$B$24)*RENDICONTAZIONE!AE7</f>
        <v>0</v>
      </c>
      <c r="K7" s="208">
        <f>'1,3_Manu_Ord'!G4</f>
        <v>0</v>
      </c>
      <c r="L7" s="207">
        <f>SUM(D7:J7)</f>
        <v>0</v>
      </c>
      <c r="M7" s="372"/>
      <c r="N7" s="209"/>
      <c r="O7" s="116"/>
      <c r="P7" s="116"/>
      <c r="Q7" s="310"/>
      <c r="R7" s="210">
        <f>2900*1.2</f>
        <v>3480</v>
      </c>
      <c r="S7" s="211">
        <f>R7/$R$42</f>
        <v>1.7138277086049664E-2</v>
      </c>
      <c r="T7" s="210">
        <f>2900*1.2</f>
        <v>3480</v>
      </c>
      <c r="U7" s="211">
        <f>T7/$T$42</f>
        <v>1.2220420568583161E-2</v>
      </c>
      <c r="V7" s="210">
        <f>2900*1.2</f>
        <v>3480</v>
      </c>
      <c r="W7" s="211">
        <f>V7/$V$42</f>
        <v>1.8179514873376806E-2</v>
      </c>
      <c r="X7" s="264">
        <v>2900</v>
      </c>
      <c r="Y7" s="265">
        <f t="shared" si="0"/>
        <v>1.4733900673186841E-2</v>
      </c>
      <c r="Z7" s="266">
        <v>2900</v>
      </c>
      <c r="AA7" s="267">
        <f t="shared" si="1"/>
        <v>2.4061398050197056E-2</v>
      </c>
      <c r="AB7" s="268">
        <v>2900</v>
      </c>
      <c r="AC7" s="265">
        <f t="shared" si="2"/>
        <v>3.3135661970543538E-2</v>
      </c>
      <c r="AD7" s="210">
        <f>2900*1.2</f>
        <v>3480</v>
      </c>
      <c r="AE7" s="211">
        <f>AD7/$AD$42</f>
        <v>2.3034326375356132E-2</v>
      </c>
    </row>
    <row r="8" spans="2:31" ht="15" x14ac:dyDescent="0.25">
      <c r="B8" s="205" t="s">
        <v>31</v>
      </c>
      <c r="C8" s="206" t="s">
        <v>1</v>
      </c>
      <c r="D8" s="207">
        <f>PARAMETRI!$B$15*RENDICONTAZIONE!R8</f>
        <v>0</v>
      </c>
      <c r="E8" s="207">
        <f>PARAMETRI!$B$16*RENDICONTAZIONE!T8</f>
        <v>0</v>
      </c>
      <c r="F8" s="207">
        <f>PARAMETRI!$B$17*RENDICONTAZIONE!V8</f>
        <v>0</v>
      </c>
      <c r="G8" s="207">
        <f>PARAMETRI!$B$20*RENDICONTAZIONE!X8</f>
        <v>0</v>
      </c>
      <c r="H8" s="207">
        <f>PARAMETRI!$B$21*RENDICONTAZIONE!Z8</f>
        <v>0</v>
      </c>
      <c r="I8" s="207">
        <f>(PARAMETRI!$B$26)*RENDICONTAZIONE!AC8</f>
        <v>0</v>
      </c>
      <c r="J8" s="207">
        <f>(PARAMETRI!$B$24)*RENDICONTAZIONE!AE8</f>
        <v>0</v>
      </c>
      <c r="K8" s="208">
        <f>'1,4_Manu_Stra'!G4</f>
        <v>0</v>
      </c>
      <c r="L8" s="207">
        <f>SUM(D8:J8)</f>
        <v>0</v>
      </c>
      <c r="M8" s="372"/>
      <c r="N8" s="209"/>
      <c r="O8" s="116"/>
      <c r="P8" s="116"/>
      <c r="Q8" s="310"/>
      <c r="R8" s="210">
        <v>5000</v>
      </c>
      <c r="S8" s="211">
        <f>R8/$R$42</f>
        <v>2.4623961330531127E-2</v>
      </c>
      <c r="T8" s="210">
        <v>5000</v>
      </c>
      <c r="U8" s="211">
        <f>T8/$T$42</f>
        <v>1.7558075529573506E-2</v>
      </c>
      <c r="V8" s="210">
        <v>5000</v>
      </c>
      <c r="W8" s="211">
        <f>V8/$V$42</f>
        <v>2.6119992634162079E-2</v>
      </c>
      <c r="X8" s="264">
        <v>1100</v>
      </c>
      <c r="Y8" s="265">
        <f t="shared" si="0"/>
        <v>5.588720945001905E-3</v>
      </c>
      <c r="Z8" s="266">
        <v>1100</v>
      </c>
      <c r="AA8" s="267">
        <f t="shared" si="1"/>
        <v>9.1267371914540551E-3</v>
      </c>
      <c r="AB8" s="268">
        <v>1100</v>
      </c>
      <c r="AC8" s="265">
        <f t="shared" si="2"/>
        <v>1.2568699368137204E-2</v>
      </c>
      <c r="AD8" s="210">
        <v>5000</v>
      </c>
      <c r="AE8" s="211">
        <f>AD8/$AD$42</f>
        <v>3.3095296516316278E-2</v>
      </c>
    </row>
    <row r="9" spans="2:31" ht="18.75" customHeight="1" x14ac:dyDescent="0.25">
      <c r="B9" s="205" t="s">
        <v>32</v>
      </c>
      <c r="C9" s="212" t="s">
        <v>2</v>
      </c>
      <c r="D9" s="213" t="s">
        <v>74</v>
      </c>
      <c r="E9" s="213" t="s">
        <v>74</v>
      </c>
      <c r="F9" s="213" t="s">
        <v>74</v>
      </c>
      <c r="G9" s="213" t="s">
        <v>74</v>
      </c>
      <c r="H9" s="213" t="s">
        <v>74</v>
      </c>
      <c r="I9" s="213" t="s">
        <v>74</v>
      </c>
      <c r="J9" s="213" t="s">
        <v>74</v>
      </c>
      <c r="K9" s="208">
        <f>'1,5_Carburante'!I4</f>
        <v>0</v>
      </c>
      <c r="L9" s="213" t="s">
        <v>74</v>
      </c>
      <c r="M9" s="372"/>
      <c r="N9" s="209"/>
      <c r="O9" s="116"/>
      <c r="P9" s="116"/>
      <c r="Q9" s="310"/>
      <c r="R9" s="214" t="s">
        <v>72</v>
      </c>
      <c r="S9" s="215"/>
      <c r="T9" s="214" t="s">
        <v>72</v>
      </c>
      <c r="U9" s="215"/>
      <c r="V9" s="214" t="s">
        <v>72</v>
      </c>
      <c r="W9" s="215"/>
      <c r="X9" s="264" t="s">
        <v>72</v>
      </c>
      <c r="Y9" s="265"/>
      <c r="Z9" s="266" t="s">
        <v>72</v>
      </c>
      <c r="AA9" s="266"/>
      <c r="AB9" s="266" t="s">
        <v>72</v>
      </c>
      <c r="AC9" s="265"/>
      <c r="AD9" s="214" t="s">
        <v>72</v>
      </c>
      <c r="AE9" s="215"/>
    </row>
    <row r="10" spans="2:31" ht="18.75" customHeight="1" x14ac:dyDescent="0.25">
      <c r="B10" s="205" t="s">
        <v>33</v>
      </c>
      <c r="C10" s="212" t="s">
        <v>43</v>
      </c>
      <c r="D10" s="213" t="s">
        <v>74</v>
      </c>
      <c r="E10" s="213" t="s">
        <v>74</v>
      </c>
      <c r="F10" s="213" t="s">
        <v>74</v>
      </c>
      <c r="G10" s="213" t="s">
        <v>74</v>
      </c>
      <c r="H10" s="213" t="s">
        <v>74</v>
      </c>
      <c r="I10" s="213" t="s">
        <v>74</v>
      </c>
      <c r="J10" s="213" t="s">
        <v>74</v>
      </c>
      <c r="K10" s="208">
        <f>'1,6_Pedaggi'!F4</f>
        <v>0</v>
      </c>
      <c r="L10" s="213" t="s">
        <v>74</v>
      </c>
      <c r="M10" s="372"/>
      <c r="N10" s="209"/>
      <c r="O10" s="116"/>
      <c r="P10" s="116"/>
      <c r="Q10" s="310"/>
      <c r="R10" s="214" t="s">
        <v>72</v>
      </c>
      <c r="S10" s="215"/>
      <c r="T10" s="214" t="s">
        <v>72</v>
      </c>
      <c r="U10" s="215"/>
      <c r="V10" s="214" t="s">
        <v>72</v>
      </c>
      <c r="W10" s="215"/>
      <c r="X10" s="264" t="s">
        <v>72</v>
      </c>
      <c r="Y10" s="265"/>
      <c r="Z10" s="266" t="s">
        <v>72</v>
      </c>
      <c r="AA10" s="266"/>
      <c r="AB10" s="266" t="s">
        <v>72</v>
      </c>
      <c r="AC10" s="265"/>
      <c r="AD10" s="214" t="s">
        <v>72</v>
      </c>
      <c r="AE10" s="215"/>
    </row>
    <row r="11" spans="2:31" ht="15" x14ac:dyDescent="0.25">
      <c r="B11" s="205" t="s">
        <v>34</v>
      </c>
      <c r="C11" s="212" t="s">
        <v>44</v>
      </c>
      <c r="D11" s="207">
        <f>PARAMETRI!$B$15*RENDICONTAZIONE!R11</f>
        <v>0</v>
      </c>
      <c r="E11" s="207">
        <f>PARAMETRI!$B$16*RENDICONTAZIONE!T11</f>
        <v>0</v>
      </c>
      <c r="F11" s="207">
        <f>PARAMETRI!$B$17*RENDICONTAZIONE!V11</f>
        <v>0</v>
      </c>
      <c r="G11" s="207">
        <f>PARAMETRI!$B$20*RENDICONTAZIONE!X11</f>
        <v>0</v>
      </c>
      <c r="H11" s="207">
        <f>PARAMETRI!$B$21*RENDICONTAZIONE!Z11</f>
        <v>0</v>
      </c>
      <c r="I11" s="207">
        <f>(PARAMETRI!$B$26)*RENDICONTAZIONE!AC11</f>
        <v>0</v>
      </c>
      <c r="J11" s="207">
        <f>(PARAMETRI!$B$24)*RENDICONTAZIONE!AE11</f>
        <v>0</v>
      </c>
      <c r="K11" s="208">
        <f>'1,7_Pratiche'!G4</f>
        <v>0</v>
      </c>
      <c r="L11" s="207">
        <f>SUM(D11:J11)</f>
        <v>0</v>
      </c>
      <c r="M11" s="372"/>
      <c r="N11" s="209"/>
      <c r="O11" s="116"/>
      <c r="P11" s="116"/>
      <c r="Q11" s="310"/>
      <c r="R11" s="210">
        <v>70</v>
      </c>
      <c r="S11" s="211">
        <f t="shared" ref="S11:S16" si="3">R11/$R$42</f>
        <v>3.4473545862743576E-4</v>
      </c>
      <c r="T11" s="210">
        <v>70</v>
      </c>
      <c r="U11" s="211">
        <f t="shared" ref="U11:U16" si="4">T11/$T$42</f>
        <v>2.458130574140291E-4</v>
      </c>
      <c r="V11" s="210">
        <v>70</v>
      </c>
      <c r="W11" s="211">
        <f t="shared" ref="W11:W16" si="5">V11/$V$42</f>
        <v>3.6567989687826907E-4</v>
      </c>
      <c r="X11" s="264">
        <v>0</v>
      </c>
      <c r="Y11" s="265">
        <f t="shared" ref="Y11:Y40" si="6">X11/$X$42</f>
        <v>0</v>
      </c>
      <c r="Z11" s="268">
        <v>0</v>
      </c>
      <c r="AA11" s="267">
        <f t="shared" ref="AA11:AA40" si="7">Z11/$Z$42</f>
        <v>0</v>
      </c>
      <c r="AB11" s="268">
        <v>0</v>
      </c>
      <c r="AC11" s="265">
        <f t="shared" ref="AC11:AC40" si="8">AB11/$AB$42</f>
        <v>0</v>
      </c>
      <c r="AD11" s="210">
        <v>70</v>
      </c>
      <c r="AE11" s="211">
        <f t="shared" ref="AE11:AE16" si="9">AD11/$AD$42</f>
        <v>4.6333415122842793E-4</v>
      </c>
    </row>
    <row r="12" spans="2:31" ht="15" x14ac:dyDescent="0.25">
      <c r="B12" s="205" t="s">
        <v>35</v>
      </c>
      <c r="C12" s="212" t="s">
        <v>45</v>
      </c>
      <c r="D12" s="207">
        <f>PARAMETRI!$B$15*RENDICONTAZIONE!R12</f>
        <v>0</v>
      </c>
      <c r="E12" s="207">
        <f>PARAMETRI!$B$16*RENDICONTAZIONE!T12</f>
        <v>0</v>
      </c>
      <c r="F12" s="207">
        <f>PARAMETRI!$B$17*RENDICONTAZIONE!V12</f>
        <v>0</v>
      </c>
      <c r="G12" s="207">
        <f>PARAMETRI!$B$20*RENDICONTAZIONE!X12</f>
        <v>0</v>
      </c>
      <c r="H12" s="207">
        <f>PARAMETRI!$B$21*RENDICONTAZIONE!Z12</f>
        <v>0</v>
      </c>
      <c r="I12" s="207">
        <f>(PARAMETRI!$B$26)*RENDICONTAZIONE!AC12</f>
        <v>0</v>
      </c>
      <c r="J12" s="207">
        <f>(PARAMETRI!$B$24)*RENDICONTAZIONE!AE12</f>
        <v>0</v>
      </c>
      <c r="K12" s="208">
        <f>'1,8_Radio'!J4</f>
        <v>0</v>
      </c>
      <c r="L12" s="207">
        <f>SUM(D12:J12)</f>
        <v>0</v>
      </c>
      <c r="M12" s="372"/>
      <c r="N12" s="209"/>
      <c r="O12" s="116"/>
      <c r="P12" s="116"/>
      <c r="Q12" s="310"/>
      <c r="R12" s="210">
        <v>250</v>
      </c>
      <c r="S12" s="211">
        <f t="shared" si="3"/>
        <v>1.2311980665265564E-3</v>
      </c>
      <c r="T12" s="210">
        <v>250</v>
      </c>
      <c r="U12" s="211">
        <f t="shared" si="4"/>
        <v>8.7790377647867528E-4</v>
      </c>
      <c r="V12" s="210">
        <v>250</v>
      </c>
      <c r="W12" s="211">
        <f t="shared" si="5"/>
        <v>1.3059996317081038E-3</v>
      </c>
      <c r="X12" s="264">
        <v>0</v>
      </c>
      <c r="Y12" s="265">
        <f t="shared" si="6"/>
        <v>0</v>
      </c>
      <c r="Z12" s="268">
        <v>0</v>
      </c>
      <c r="AA12" s="267">
        <f t="shared" si="7"/>
        <v>0</v>
      </c>
      <c r="AB12" s="268">
        <v>0</v>
      </c>
      <c r="AC12" s="265">
        <f t="shared" si="8"/>
        <v>0</v>
      </c>
      <c r="AD12" s="210">
        <v>0</v>
      </c>
      <c r="AE12" s="211">
        <f t="shared" si="9"/>
        <v>0</v>
      </c>
    </row>
    <row r="13" spans="2:31" ht="15" x14ac:dyDescent="0.25">
      <c r="B13" s="205" t="s">
        <v>36</v>
      </c>
      <c r="C13" s="216" t="s">
        <v>256</v>
      </c>
      <c r="D13" s="207">
        <f>PARAMETRI!$B$15*RENDICONTAZIONE!R13</f>
        <v>0</v>
      </c>
      <c r="E13" s="207">
        <f>PARAMETRI!$B$16*RENDICONTAZIONE!T13</f>
        <v>0</v>
      </c>
      <c r="F13" s="207">
        <f>PARAMETRI!$B$17*RENDICONTAZIONE!V13</f>
        <v>0</v>
      </c>
      <c r="G13" s="207">
        <f>PARAMETRI!$B$20*RENDICONTAZIONE!X13</f>
        <v>0</v>
      </c>
      <c r="H13" s="207">
        <f>PARAMETRI!$B$21*RENDICONTAZIONE!Z13</f>
        <v>0</v>
      </c>
      <c r="I13" s="207">
        <f>(PARAMETRI!$B$26)*RENDICONTAZIONE!AC13</f>
        <v>0</v>
      </c>
      <c r="J13" s="207">
        <f>(PARAMETRI!$B$24)*RENDICONTAZIONE!AE13</f>
        <v>0</v>
      </c>
      <c r="K13" s="208">
        <f>'1,9_Ammort_Attrez'!K4</f>
        <v>0</v>
      </c>
      <c r="L13" s="207">
        <f>SUM(D13:J13)</f>
        <v>0</v>
      </c>
      <c r="M13" s="372"/>
      <c r="N13" s="209"/>
      <c r="O13" s="116"/>
      <c r="P13" s="116"/>
      <c r="Q13" s="310"/>
      <c r="R13" s="210">
        <v>5700</v>
      </c>
      <c r="S13" s="211">
        <f t="shared" si="3"/>
        <v>2.8071315916805485E-2</v>
      </c>
      <c r="T13" s="210">
        <v>1100</v>
      </c>
      <c r="U13" s="211">
        <f t="shared" si="4"/>
        <v>3.8627766165061713E-3</v>
      </c>
      <c r="V13" s="210">
        <v>4600</v>
      </c>
      <c r="W13" s="211">
        <f t="shared" si="5"/>
        <v>2.4030393223429113E-2</v>
      </c>
      <c r="X13" s="264">
        <f>(25000+7000)/8</f>
        <v>4000</v>
      </c>
      <c r="Y13" s="265">
        <f t="shared" si="6"/>
        <v>2.0322621618188746E-2</v>
      </c>
      <c r="Z13" s="268">
        <v>3125</v>
      </c>
      <c r="AA13" s="267">
        <f t="shared" si="7"/>
        <v>2.5928230657539929E-2</v>
      </c>
      <c r="AB13" s="268">
        <v>3125</v>
      </c>
      <c r="AC13" s="265">
        <f t="shared" si="8"/>
        <v>3.5706532295844334E-2</v>
      </c>
      <c r="AD13" s="210">
        <v>200</v>
      </c>
      <c r="AE13" s="211">
        <f t="shared" si="9"/>
        <v>1.3238118606526512E-3</v>
      </c>
    </row>
    <row r="14" spans="2:31" ht="15" x14ac:dyDescent="0.25">
      <c r="B14" s="205" t="s">
        <v>37</v>
      </c>
      <c r="C14" s="216" t="s">
        <v>257</v>
      </c>
      <c r="D14" s="207">
        <f>PARAMETRI!$B$15*RENDICONTAZIONE!R14</f>
        <v>0</v>
      </c>
      <c r="E14" s="207">
        <f>PARAMETRI!$B$16*RENDICONTAZIONE!T14</f>
        <v>0</v>
      </c>
      <c r="F14" s="207">
        <f>PARAMETRI!$B$17*RENDICONTAZIONE!V14</f>
        <v>0</v>
      </c>
      <c r="G14" s="207">
        <f>PARAMETRI!$B$20*RENDICONTAZIONE!X14</f>
        <v>0</v>
      </c>
      <c r="H14" s="207">
        <f>PARAMETRI!$B$21*RENDICONTAZIONE!Z14</f>
        <v>0</v>
      </c>
      <c r="I14" s="207">
        <f>(PARAMETRI!$B$26)*RENDICONTAZIONE!AC14</f>
        <v>0</v>
      </c>
      <c r="J14" s="207">
        <f>(PARAMETRI!$B$24)*RENDICONTAZIONE!AE14</f>
        <v>0</v>
      </c>
      <c r="K14" s="208">
        <f>'1,10_Ammort_Mezzi'!I4</f>
        <v>0</v>
      </c>
      <c r="L14" s="207">
        <f>SUM(D14:J14)</f>
        <v>0</v>
      </c>
      <c r="M14" s="372"/>
      <c r="N14" s="209"/>
      <c r="O14" s="116"/>
      <c r="P14" s="116"/>
      <c r="Q14" s="310"/>
      <c r="R14" s="210">
        <v>19600</v>
      </c>
      <c r="S14" s="211">
        <f t="shared" si="3"/>
        <v>9.6525928415682014E-2</v>
      </c>
      <c r="T14" s="210">
        <v>19600</v>
      </c>
      <c r="U14" s="211">
        <f t="shared" si="4"/>
        <v>6.882765607592814E-2</v>
      </c>
      <c r="V14" s="210">
        <v>11500</v>
      </c>
      <c r="W14" s="211">
        <f t="shared" si="5"/>
        <v>6.0075983058572778E-2</v>
      </c>
      <c r="X14" s="264">
        <f>(85000+10000)/5</f>
        <v>19000</v>
      </c>
      <c r="Y14" s="265">
        <f t="shared" si="6"/>
        <v>9.6532452686396542E-2</v>
      </c>
      <c r="Z14" s="268">
        <v>17000</v>
      </c>
      <c r="AA14" s="267">
        <f t="shared" si="7"/>
        <v>0.14104957477701721</v>
      </c>
      <c r="AB14" s="268">
        <v>17000</v>
      </c>
      <c r="AC14" s="265">
        <f t="shared" si="8"/>
        <v>0.19424353568939315</v>
      </c>
      <c r="AD14" s="210">
        <v>12450</v>
      </c>
      <c r="AE14" s="211">
        <f t="shared" si="9"/>
        <v>8.2407288325627534E-2</v>
      </c>
    </row>
    <row r="15" spans="2:31" ht="15" x14ac:dyDescent="0.25">
      <c r="B15" s="205" t="s">
        <v>38</v>
      </c>
      <c r="C15" s="212" t="s">
        <v>46</v>
      </c>
      <c r="D15" s="207">
        <f>PARAMETRI!$B$15*RENDICONTAZIONE!R15</f>
        <v>0</v>
      </c>
      <c r="E15" s="207">
        <f>PARAMETRI!$B$16*RENDICONTAZIONE!T15</f>
        <v>0</v>
      </c>
      <c r="F15" s="207">
        <f>PARAMETRI!$B$17*RENDICONTAZIONE!V15</f>
        <v>0</v>
      </c>
      <c r="G15" s="207">
        <f>PARAMETRI!$B$20*RENDICONTAZIONE!X15</f>
        <v>0</v>
      </c>
      <c r="H15" s="207">
        <f>PARAMETRI!$B$21*RENDICONTAZIONE!Z15</f>
        <v>0</v>
      </c>
      <c r="I15" s="207">
        <f>(PARAMETRI!$B$26)*RENDICONTAZIONE!AC15</f>
        <v>0</v>
      </c>
      <c r="J15" s="207">
        <f>(PARAMETRI!$B$24)*RENDICONTAZIONE!AE15</f>
        <v>0</v>
      </c>
      <c r="K15" s="208">
        <f>'1,11_Ammort_Altri'!I4</f>
        <v>0</v>
      </c>
      <c r="L15" s="207">
        <f>SUM(D15:J15)</f>
        <v>0</v>
      </c>
      <c r="M15" s="372"/>
      <c r="N15" s="209"/>
      <c r="O15" s="116"/>
      <c r="P15" s="116"/>
      <c r="Q15" s="310"/>
      <c r="R15" s="210">
        <v>300</v>
      </c>
      <c r="S15" s="211">
        <f t="shared" si="3"/>
        <v>1.4774376798318675E-3</v>
      </c>
      <c r="T15" s="210">
        <v>300</v>
      </c>
      <c r="U15" s="211">
        <f t="shared" si="4"/>
        <v>1.0534845317744102E-3</v>
      </c>
      <c r="V15" s="210">
        <v>300</v>
      </c>
      <c r="W15" s="211">
        <f t="shared" si="5"/>
        <v>1.5671995580497247E-3</v>
      </c>
      <c r="X15" s="264">
        <v>0</v>
      </c>
      <c r="Y15" s="265">
        <f t="shared" si="6"/>
        <v>0</v>
      </c>
      <c r="Z15" s="268">
        <v>0</v>
      </c>
      <c r="AA15" s="267">
        <f t="shared" si="7"/>
        <v>0</v>
      </c>
      <c r="AB15" s="268">
        <v>0</v>
      </c>
      <c r="AC15" s="265">
        <f t="shared" si="8"/>
        <v>0</v>
      </c>
      <c r="AD15" s="210">
        <v>300</v>
      </c>
      <c r="AE15" s="211">
        <f t="shared" si="9"/>
        <v>1.9857177909789769E-3</v>
      </c>
    </row>
    <row r="16" spans="2:31" ht="15" x14ac:dyDescent="0.25">
      <c r="B16" s="205" t="s">
        <v>39</v>
      </c>
      <c r="C16" s="212" t="s">
        <v>47</v>
      </c>
      <c r="D16" s="207">
        <f>PARAMETRI!$B$15*RENDICONTAZIONE!R16</f>
        <v>0</v>
      </c>
      <c r="E16" s="207">
        <f>PARAMETRI!$B$16*RENDICONTAZIONE!T16</f>
        <v>0</v>
      </c>
      <c r="F16" s="207">
        <f>PARAMETRI!$B$17*RENDICONTAZIONE!V16</f>
        <v>0</v>
      </c>
      <c r="G16" s="207">
        <f>PARAMETRI!$B$20*RENDICONTAZIONE!X16</f>
        <v>0</v>
      </c>
      <c r="H16" s="207">
        <f>PARAMETRI!$B$21*RENDICONTAZIONE!Z16</f>
        <v>0</v>
      </c>
      <c r="I16" s="207">
        <f>(PARAMETRI!$B$26)*RENDICONTAZIONE!AC16</f>
        <v>0</v>
      </c>
      <c r="J16" s="207">
        <f>(PARAMETRI!$B$24)*RENDICONTAZIONE!AE16</f>
        <v>0</v>
      </c>
      <c r="K16" s="208">
        <f>'1,12_Hardware_Software'!F4</f>
        <v>0</v>
      </c>
      <c r="L16" s="207">
        <f>'1,12_Hardware_Software'!G4</f>
        <v>1425</v>
      </c>
      <c r="M16" s="373"/>
      <c r="N16" s="209"/>
      <c r="O16" s="116"/>
      <c r="P16" s="116"/>
      <c r="Q16" s="310"/>
      <c r="R16" s="210">
        <v>400</v>
      </c>
      <c r="S16" s="211">
        <f t="shared" si="3"/>
        <v>1.96991690644249E-3</v>
      </c>
      <c r="T16" s="210">
        <v>400</v>
      </c>
      <c r="U16" s="211">
        <f t="shared" si="4"/>
        <v>1.4046460423658804E-3</v>
      </c>
      <c r="V16" s="210">
        <v>400</v>
      </c>
      <c r="W16" s="211">
        <f t="shared" si="5"/>
        <v>2.089599410732966E-3</v>
      </c>
      <c r="X16" s="264">
        <v>245</v>
      </c>
      <c r="Y16" s="265">
        <f t="shared" si="6"/>
        <v>1.2447605741140607E-3</v>
      </c>
      <c r="Z16" s="268">
        <v>245</v>
      </c>
      <c r="AA16" s="267">
        <f t="shared" si="7"/>
        <v>2.0327732835511304E-3</v>
      </c>
      <c r="AB16" s="268">
        <v>245</v>
      </c>
      <c r="AC16" s="265">
        <f t="shared" si="8"/>
        <v>2.7993921319941955E-3</v>
      </c>
      <c r="AD16" s="210">
        <v>400</v>
      </c>
      <c r="AE16" s="211">
        <f t="shared" si="9"/>
        <v>2.6476237213053024E-3</v>
      </c>
    </row>
    <row r="17" spans="2:36" ht="21" customHeight="1" x14ac:dyDescent="0.2">
      <c r="B17" s="217">
        <v>2</v>
      </c>
      <c r="C17" s="198" t="s">
        <v>48</v>
      </c>
      <c r="D17" s="199"/>
      <c r="E17" s="200"/>
      <c r="F17" s="200"/>
      <c r="G17" s="270"/>
      <c r="H17" s="270"/>
      <c r="I17" s="270"/>
      <c r="J17" s="200"/>
      <c r="K17" s="201">
        <f xml:space="preserve"> SUM(K18:K22)</f>
        <v>0</v>
      </c>
      <c r="L17" s="201">
        <f>SUM(L18:L22)</f>
        <v>0</v>
      </c>
      <c r="M17" s="202">
        <f>MIN(K17:L17)</f>
        <v>0</v>
      </c>
      <c r="N17" s="203" t="e">
        <f>(L17/M17)-1</f>
        <v>#DIV/0!</v>
      </c>
      <c r="O17" s="204">
        <f>L17-M17</f>
        <v>0</v>
      </c>
      <c r="P17" s="204">
        <f>M17*0.05</f>
        <v>0</v>
      </c>
      <c r="Q17" s="310">
        <f>IF(L17-K17&gt;0,L17-K17,0)</f>
        <v>0</v>
      </c>
      <c r="R17" s="210"/>
      <c r="S17" s="211"/>
      <c r="T17" s="210"/>
      <c r="U17" s="211"/>
      <c r="V17" s="210"/>
      <c r="W17" s="211"/>
      <c r="X17" s="264"/>
      <c r="Y17" s="265"/>
      <c r="Z17" s="268"/>
      <c r="AA17" s="268"/>
      <c r="AB17" s="268"/>
      <c r="AC17" s="265"/>
      <c r="AD17" s="210"/>
      <c r="AE17" s="211"/>
    </row>
    <row r="18" spans="2:36" s="220" customFormat="1" ht="15" x14ac:dyDescent="0.25">
      <c r="B18" s="218" t="s">
        <v>53</v>
      </c>
      <c r="C18" s="219" t="s">
        <v>49</v>
      </c>
      <c r="D18" s="207">
        <f>PARAMETRI!$B$15*RENDICONTAZIONE!R18</f>
        <v>0</v>
      </c>
      <c r="E18" s="207">
        <f>PARAMETRI!$B$16*RENDICONTAZIONE!T18</f>
        <v>0</v>
      </c>
      <c r="F18" s="207">
        <f>PARAMETRI!$B$17*RENDICONTAZIONE!V18</f>
        <v>0</v>
      </c>
      <c r="G18" s="207">
        <f>PARAMETRI!$B$20*RENDICONTAZIONE!X18</f>
        <v>0</v>
      </c>
      <c r="H18" s="207">
        <f>PARAMETRI!$B$21*RENDICONTAZIONE!Z18</f>
        <v>0</v>
      </c>
      <c r="I18" s="207">
        <f>(PARAMETRI!$B$26)*RENDICONTAZIONE!AC18</f>
        <v>0</v>
      </c>
      <c r="J18" s="207">
        <f>(PARAMETRI!$B$24)*RENDICONTAZIONE!AE18</f>
        <v>0</v>
      </c>
      <c r="K18" s="208">
        <f>'2,1__Manut_Attr'!H4</f>
        <v>0</v>
      </c>
      <c r="L18" s="207">
        <f>SUM(D18:J18)</f>
        <v>0</v>
      </c>
      <c r="M18" s="371"/>
      <c r="N18" s="116"/>
      <c r="O18" s="116"/>
      <c r="P18" s="116"/>
      <c r="Q18" s="310"/>
      <c r="R18" s="210">
        <v>1500</v>
      </c>
      <c r="S18" s="211">
        <f>R18/$R$42</f>
        <v>7.3871883991593378E-3</v>
      </c>
      <c r="T18" s="210">
        <v>800</v>
      </c>
      <c r="U18" s="211">
        <f>T18/$T$42</f>
        <v>2.8092920847317608E-3</v>
      </c>
      <c r="V18" s="210">
        <v>1000</v>
      </c>
      <c r="W18" s="211">
        <f>V18/$V$42</f>
        <v>5.223998526832415E-3</v>
      </c>
      <c r="X18" s="264">
        <v>2500</v>
      </c>
      <c r="Y18" s="265">
        <f t="shared" si="6"/>
        <v>1.2701638511367967E-2</v>
      </c>
      <c r="Z18" s="268">
        <v>2500</v>
      </c>
      <c r="AA18" s="267">
        <f t="shared" si="7"/>
        <v>2.0742584526031945E-2</v>
      </c>
      <c r="AB18" s="268">
        <v>2500</v>
      </c>
      <c r="AC18" s="265">
        <f t="shared" si="8"/>
        <v>2.8565225836675465E-2</v>
      </c>
      <c r="AD18" s="210">
        <v>500</v>
      </c>
      <c r="AE18" s="211">
        <f>AD18/$AD$42</f>
        <v>3.3095296516316279E-3</v>
      </c>
      <c r="AF18" s="74"/>
      <c r="AG18" s="74"/>
      <c r="AH18" s="74"/>
      <c r="AI18" s="74"/>
      <c r="AJ18" s="74"/>
    </row>
    <row r="19" spans="2:36" ht="15" x14ac:dyDescent="0.25">
      <c r="B19" s="205" t="s">
        <v>54</v>
      </c>
      <c r="C19" s="216" t="s">
        <v>255</v>
      </c>
      <c r="D19" s="207">
        <f>PARAMETRI!$B$15*RENDICONTAZIONE!R19</f>
        <v>0</v>
      </c>
      <c r="E19" s="207">
        <f>PARAMETRI!$B$16*RENDICONTAZIONE!T19</f>
        <v>0</v>
      </c>
      <c r="F19" s="207">
        <f>PARAMETRI!$B$17*RENDICONTAZIONE!V19</f>
        <v>0</v>
      </c>
      <c r="G19" s="207">
        <f>PARAMETRI!$B$20*RENDICONTAZIONE!X19</f>
        <v>0</v>
      </c>
      <c r="H19" s="207">
        <f>PARAMETRI!$B$21*RENDICONTAZIONE!Z19</f>
        <v>0</v>
      </c>
      <c r="I19" s="207">
        <f>(PARAMETRI!$B$26)*RENDICONTAZIONE!AC19</f>
        <v>0</v>
      </c>
      <c r="J19" s="207">
        <f>(PARAMETRI!$B$24)*RENDICONTAZIONE!AE19</f>
        <v>0</v>
      </c>
      <c r="K19" s="208">
        <f>'2,2_Leasing_Attr'!G4</f>
        <v>0</v>
      </c>
      <c r="L19" s="207">
        <f>SUM(D19:J19)</f>
        <v>0</v>
      </c>
      <c r="M19" s="372"/>
      <c r="N19" s="116"/>
      <c r="O19" s="116"/>
      <c r="P19" s="116"/>
      <c r="Q19" s="310"/>
      <c r="R19" s="210">
        <f>R13*1.15</f>
        <v>6554.9999999999991</v>
      </c>
      <c r="S19" s="211">
        <f>R19/$R$42</f>
        <v>3.2282013304326306E-2</v>
      </c>
      <c r="T19" s="210">
        <f>T13*1.15</f>
        <v>1265</v>
      </c>
      <c r="U19" s="211">
        <f>T19/$T$42</f>
        <v>4.4421931089820973E-3</v>
      </c>
      <c r="V19" s="210">
        <f>V13*1.15</f>
        <v>5290</v>
      </c>
      <c r="W19" s="211">
        <f>V19/$V$42</f>
        <v>2.7634952206943477E-2</v>
      </c>
      <c r="X19" s="264">
        <f>(28750+8050)/5</f>
        <v>7360</v>
      </c>
      <c r="Y19" s="265">
        <f t="shared" si="6"/>
        <v>3.7393623777467293E-2</v>
      </c>
      <c r="Z19" s="268">
        <v>5750</v>
      </c>
      <c r="AA19" s="267">
        <f t="shared" si="7"/>
        <v>4.7707944409873471E-2</v>
      </c>
      <c r="AB19" s="268">
        <v>5750</v>
      </c>
      <c r="AC19" s="265">
        <f t="shared" si="8"/>
        <v>6.5700019424353565E-2</v>
      </c>
      <c r="AD19" s="210">
        <f>AD13*1.15</f>
        <v>229.99999999999997</v>
      </c>
      <c r="AE19" s="211">
        <f>AD19/$AD$42</f>
        <v>1.5223836397505487E-3</v>
      </c>
    </row>
    <row r="20" spans="2:36" ht="15" x14ac:dyDescent="0.25">
      <c r="B20" s="205" t="s">
        <v>55</v>
      </c>
      <c r="C20" s="221" t="s">
        <v>50</v>
      </c>
      <c r="D20" s="207">
        <f>PARAMETRI!$B$15*RENDICONTAZIONE!R20</f>
        <v>0</v>
      </c>
      <c r="E20" s="207">
        <f>PARAMETRI!$B$16*RENDICONTAZIONE!T20</f>
        <v>0</v>
      </c>
      <c r="F20" s="207">
        <f>PARAMETRI!$B$17*RENDICONTAZIONE!V20</f>
        <v>0</v>
      </c>
      <c r="G20" s="207">
        <f>PARAMETRI!$B$20*RENDICONTAZIONE!X20</f>
        <v>0</v>
      </c>
      <c r="H20" s="207">
        <f>PARAMETRI!$B$21*RENDICONTAZIONE!Z20</f>
        <v>0</v>
      </c>
      <c r="I20" s="207">
        <f>(PARAMETRI!$B$26)*RENDICONTAZIONE!AC20</f>
        <v>0</v>
      </c>
      <c r="J20" s="207">
        <f>(PARAMETRI!$B$24)*RENDICONTAZIONE!AE20</f>
        <v>0</v>
      </c>
      <c r="K20" s="208">
        <f>'2,3_Mat_Consumo'!F4</f>
        <v>0</v>
      </c>
      <c r="L20" s="207">
        <f>SUM(D20:J20)</f>
        <v>0</v>
      </c>
      <c r="M20" s="372"/>
      <c r="N20" s="209"/>
      <c r="O20" s="116"/>
      <c r="P20" s="116"/>
      <c r="Q20" s="310"/>
      <c r="R20" s="210">
        <v>1100</v>
      </c>
      <c r="S20" s="211">
        <f>R20/$R$42</f>
        <v>5.4172714927168478E-3</v>
      </c>
      <c r="T20" s="210">
        <v>1100</v>
      </c>
      <c r="U20" s="211">
        <f>T20/$T$42</f>
        <v>3.8627766165061713E-3</v>
      </c>
      <c r="V20" s="210">
        <v>1100</v>
      </c>
      <c r="W20" s="211">
        <f>V20/$V$42</f>
        <v>5.7463983795156574E-3</v>
      </c>
      <c r="X20" s="264">
        <v>600</v>
      </c>
      <c r="Y20" s="265">
        <f t="shared" si="6"/>
        <v>3.0483932427283118E-3</v>
      </c>
      <c r="Z20" s="268">
        <v>600</v>
      </c>
      <c r="AA20" s="267">
        <f t="shared" si="7"/>
        <v>4.9782202862476664E-3</v>
      </c>
      <c r="AB20" s="268">
        <v>600</v>
      </c>
      <c r="AC20" s="265">
        <f t="shared" si="8"/>
        <v>6.8556542008021111E-3</v>
      </c>
      <c r="AD20" s="210">
        <v>500</v>
      </c>
      <c r="AE20" s="211">
        <f>AD20/$AD$42</f>
        <v>3.3095296516316279E-3</v>
      </c>
    </row>
    <row r="21" spans="2:36" ht="15" x14ac:dyDescent="0.25">
      <c r="B21" s="205" t="s">
        <v>56</v>
      </c>
      <c r="C21" s="221" t="s">
        <v>51</v>
      </c>
      <c r="D21" s="207">
        <f>PARAMETRI!$B$15*RENDICONTAZIONE!R21</f>
        <v>0</v>
      </c>
      <c r="E21" s="207">
        <f>PARAMETRI!$B$16*RENDICONTAZIONE!T21</f>
        <v>0</v>
      </c>
      <c r="F21" s="207">
        <f>PARAMETRI!$B$17*RENDICONTAZIONE!V21</f>
        <v>0</v>
      </c>
      <c r="G21" s="207">
        <f>PARAMETRI!$B$20*RENDICONTAZIONE!X21</f>
        <v>0</v>
      </c>
      <c r="H21" s="207">
        <f>PARAMETRI!$B$21*RENDICONTAZIONE!Z21</f>
        <v>0</v>
      </c>
      <c r="I21" s="207">
        <f>(PARAMETRI!$B$26)*RENDICONTAZIONE!AC21</f>
        <v>0</v>
      </c>
      <c r="J21" s="207">
        <f>(PARAMETRI!$B$24)*RENDICONTAZIONE!AE21</f>
        <v>0</v>
      </c>
      <c r="K21" s="208">
        <f>'2,4_Ossigeno'!F4</f>
        <v>0</v>
      </c>
      <c r="L21" s="207">
        <f>SUM(D21:J21)</f>
        <v>0</v>
      </c>
      <c r="M21" s="372"/>
      <c r="N21" s="209"/>
      <c r="O21" s="116"/>
      <c r="P21" s="116"/>
      <c r="Q21" s="310"/>
      <c r="R21" s="210">
        <v>2500</v>
      </c>
      <c r="S21" s="211">
        <f>R21/$R$42</f>
        <v>1.2311980665265563E-2</v>
      </c>
      <c r="T21" s="210">
        <v>2500</v>
      </c>
      <c r="U21" s="211">
        <f>T21/$T$42</f>
        <v>8.779037764786753E-3</v>
      </c>
      <c r="V21" s="210">
        <v>2500</v>
      </c>
      <c r="W21" s="211">
        <f>V21/$V$42</f>
        <v>1.3059996317081039E-2</v>
      </c>
      <c r="X21" s="264">
        <v>2500</v>
      </c>
      <c r="Y21" s="265">
        <f t="shared" si="6"/>
        <v>1.2701638511367967E-2</v>
      </c>
      <c r="Z21" s="268">
        <v>2500</v>
      </c>
      <c r="AA21" s="267">
        <f t="shared" si="7"/>
        <v>2.0742584526031945E-2</v>
      </c>
      <c r="AB21" s="268">
        <v>2500</v>
      </c>
      <c r="AC21" s="265">
        <f t="shared" si="8"/>
        <v>2.8565225836675465E-2</v>
      </c>
      <c r="AD21" s="210">
        <v>2500</v>
      </c>
      <c r="AE21" s="211">
        <f>AD21/$AD$42</f>
        <v>1.6547648258158139E-2</v>
      </c>
    </row>
    <row r="22" spans="2:36" ht="15" x14ac:dyDescent="0.25">
      <c r="B22" s="205" t="s">
        <v>57</v>
      </c>
      <c r="C22" s="221" t="s">
        <v>52</v>
      </c>
      <c r="D22" s="207">
        <f>PARAMETRI!$B$15*RENDICONTAZIONE!R22</f>
        <v>0</v>
      </c>
      <c r="E22" s="207">
        <f>PARAMETRI!$B$16*RENDICONTAZIONE!T22</f>
        <v>0</v>
      </c>
      <c r="F22" s="207">
        <f>PARAMETRI!$B$17*RENDICONTAZIONE!V22</f>
        <v>0</v>
      </c>
      <c r="G22" s="207">
        <f>PARAMETRI!$B$20*RENDICONTAZIONE!X22</f>
        <v>0</v>
      </c>
      <c r="H22" s="207">
        <f>PARAMETRI!$B$21*RENDICONTAZIONE!Z22</f>
        <v>0</v>
      </c>
      <c r="I22" s="207">
        <f>(PARAMETRI!$B$26)*RENDICONTAZIONE!AC22</f>
        <v>0</v>
      </c>
      <c r="J22" s="207">
        <f>(PARAMETRI!$B$24)*RENDICONTAZIONE!AE22</f>
        <v>0</v>
      </c>
      <c r="K22" s="208">
        <f>'2,5_Pulizia'!F4</f>
        <v>0</v>
      </c>
      <c r="L22" s="207">
        <f>SUM(D22:J22)</f>
        <v>0</v>
      </c>
      <c r="M22" s="373"/>
      <c r="N22" s="209"/>
      <c r="O22" s="116"/>
      <c r="P22" s="116"/>
      <c r="Q22" s="310"/>
      <c r="R22" s="210">
        <v>250</v>
      </c>
      <c r="S22" s="211">
        <f>R22/$R$42</f>
        <v>1.2311980665265564E-3</v>
      </c>
      <c r="T22" s="210">
        <v>250</v>
      </c>
      <c r="U22" s="211">
        <f>T22/$T$42</f>
        <v>8.7790377647867528E-4</v>
      </c>
      <c r="V22" s="210">
        <v>250</v>
      </c>
      <c r="W22" s="211">
        <f>V22/$V$42</f>
        <v>1.3059996317081038E-3</v>
      </c>
      <c r="X22" s="264">
        <v>150</v>
      </c>
      <c r="Y22" s="265">
        <f t="shared" si="6"/>
        <v>7.6209831068207794E-4</v>
      </c>
      <c r="Z22" s="268">
        <v>150</v>
      </c>
      <c r="AA22" s="267">
        <f t="shared" si="7"/>
        <v>1.2445550715619166E-3</v>
      </c>
      <c r="AB22" s="268">
        <v>150</v>
      </c>
      <c r="AC22" s="265">
        <f t="shared" si="8"/>
        <v>1.7139135502005278E-3</v>
      </c>
      <c r="AD22" s="210">
        <v>250</v>
      </c>
      <c r="AE22" s="211">
        <f>AD22/$AD$42</f>
        <v>1.6547648258158139E-3</v>
      </c>
    </row>
    <row r="23" spans="2:36" ht="25.5" customHeight="1" x14ac:dyDescent="0.2">
      <c r="B23" s="217">
        <v>3</v>
      </c>
      <c r="C23" s="198" t="s">
        <v>58</v>
      </c>
      <c r="D23" s="199"/>
      <c r="E23" s="200"/>
      <c r="F23" s="200"/>
      <c r="G23" s="270"/>
      <c r="H23" s="270"/>
      <c r="I23" s="270"/>
      <c r="J23" s="200"/>
      <c r="K23" s="201">
        <f xml:space="preserve"> SUM(K24:K32)</f>
        <v>0</v>
      </c>
      <c r="L23" s="201">
        <f>SUM(L24:L32)+K30</f>
        <v>0</v>
      </c>
      <c r="M23" s="202">
        <f>MIN(K23:L23)</f>
        <v>0</v>
      </c>
      <c r="N23" s="203" t="e">
        <f>(L23/M23)-1</f>
        <v>#DIV/0!</v>
      </c>
      <c r="O23" s="204">
        <f>L23-M23</f>
        <v>0</v>
      </c>
      <c r="P23" s="204">
        <f>M23*0.05</f>
        <v>0</v>
      </c>
      <c r="Q23" s="310">
        <f>IF(L23-K23&gt;0,L23-K23,0)</f>
        <v>0</v>
      </c>
      <c r="R23" s="222"/>
      <c r="S23" s="222"/>
      <c r="T23" s="222"/>
      <c r="U23" s="222"/>
      <c r="V23" s="222"/>
      <c r="W23" s="222"/>
      <c r="X23" s="259"/>
      <c r="Y23" s="259"/>
      <c r="Z23" s="261"/>
      <c r="AA23" s="261"/>
      <c r="AB23" s="261"/>
      <c r="AC23" s="259"/>
      <c r="AD23" s="222"/>
      <c r="AE23" s="222"/>
    </row>
    <row r="24" spans="2:36" ht="15" x14ac:dyDescent="0.25">
      <c r="B24" s="205" t="s">
        <v>7</v>
      </c>
      <c r="C24" s="212" t="s">
        <v>59</v>
      </c>
      <c r="D24" s="207">
        <f>PARAMETRI!$B$15*RENDICONTAZIONE!R24</f>
        <v>0</v>
      </c>
      <c r="E24" s="207">
        <f>PARAMETRI!$B$16*RENDICONTAZIONE!T24</f>
        <v>0</v>
      </c>
      <c r="F24" s="207">
        <f>PARAMETRI!$B$17*RENDICONTAZIONE!V24</f>
        <v>0</v>
      </c>
      <c r="G24" s="207">
        <f>PARAMETRI!$B$20*RENDICONTAZIONE!X24</f>
        <v>0</v>
      </c>
      <c r="H24" s="207">
        <f>PARAMETRI!$B$21*RENDICONTAZIONE!Z24</f>
        <v>0</v>
      </c>
      <c r="I24" s="207">
        <f>(PARAMETRI!$B$26)*RENDICONTAZIONE!AC24</f>
        <v>0</v>
      </c>
      <c r="J24" s="207">
        <f>(PARAMETRI!$B$24)*RENDICONTAZIONE!AE24</f>
        <v>0</v>
      </c>
      <c r="K24" s="208">
        <f>'3,1_Locazione'!F4</f>
        <v>0</v>
      </c>
      <c r="L24" s="207">
        <f>MAX(SUM(D24:J24),'3,1_Locazione'!G4)</f>
        <v>0</v>
      </c>
      <c r="M24" s="371"/>
      <c r="N24" s="209"/>
      <c r="O24" s="116"/>
      <c r="P24" s="116"/>
      <c r="Q24" s="310"/>
      <c r="R24" s="210">
        <v>27540</v>
      </c>
      <c r="S24" s="211">
        <f t="shared" ref="S24:S29" si="10">R24/$R$42</f>
        <v>0.13562877900856546</v>
      </c>
      <c r="T24" s="210">
        <v>27540</v>
      </c>
      <c r="U24" s="211">
        <f t="shared" ref="U24:U29" si="11">T24/$T$42</f>
        <v>9.6709880016890862E-2</v>
      </c>
      <c r="V24" s="210">
        <v>27540</v>
      </c>
      <c r="W24" s="211">
        <f t="shared" ref="W24:W29" si="12">V24/$V$42</f>
        <v>0.14386891942896471</v>
      </c>
      <c r="X24" s="264">
        <v>0</v>
      </c>
      <c r="Y24" s="265">
        <f t="shared" si="6"/>
        <v>0</v>
      </c>
      <c r="Z24" s="268">
        <v>0</v>
      </c>
      <c r="AA24" s="267">
        <f t="shared" si="7"/>
        <v>0</v>
      </c>
      <c r="AB24" s="268">
        <v>0</v>
      </c>
      <c r="AC24" s="265">
        <f t="shared" si="8"/>
        <v>0</v>
      </c>
      <c r="AD24" s="210">
        <v>23022.36</v>
      </c>
      <c r="AE24" s="211">
        <f t="shared" ref="AE24:AE29" si="13">AD24/$AD$42</f>
        <v>0.15238636614107587</v>
      </c>
    </row>
    <row r="25" spans="2:36" ht="15" x14ac:dyDescent="0.25">
      <c r="B25" s="205" t="s">
        <v>8</v>
      </c>
      <c r="C25" s="212" t="s">
        <v>180</v>
      </c>
      <c r="D25" s="207">
        <f>PARAMETRI!$B$15*RENDICONTAZIONE!R25</f>
        <v>0</v>
      </c>
      <c r="E25" s="207">
        <f>PARAMETRI!$B$16*RENDICONTAZIONE!T25</f>
        <v>0</v>
      </c>
      <c r="F25" s="207">
        <f>PARAMETRI!$B$17*RENDICONTAZIONE!V25</f>
        <v>0</v>
      </c>
      <c r="G25" s="207">
        <f>PARAMETRI!$B$20*RENDICONTAZIONE!X25</f>
        <v>0</v>
      </c>
      <c r="H25" s="207">
        <f>PARAMETRI!$B$21*RENDICONTAZIONE!Z25</f>
        <v>0</v>
      </c>
      <c r="I25" s="207">
        <f>(PARAMETRI!$B$26)*RENDICONTAZIONE!AC25</f>
        <v>0</v>
      </c>
      <c r="J25" s="207">
        <f>(PARAMETRI!$B$24)*RENDICONTAZIONE!AE25</f>
        <v>0</v>
      </c>
      <c r="K25" s="208">
        <f>'3,2_Manut_Ord'!F4</f>
        <v>0</v>
      </c>
      <c r="L25" s="207">
        <f>MAX(SUM(D25:J25),'3,2_Manut_Ord'!G4)</f>
        <v>0</v>
      </c>
      <c r="M25" s="372"/>
      <c r="N25" s="209"/>
      <c r="O25" s="116"/>
      <c r="P25" s="116"/>
      <c r="Q25" s="310"/>
      <c r="R25" s="210">
        <v>10037.75</v>
      </c>
      <c r="S25" s="211">
        <f t="shared" si="10"/>
        <v>4.9433833569107764E-2</v>
      </c>
      <c r="T25" s="210">
        <v>10037.75</v>
      </c>
      <c r="U25" s="211">
        <f t="shared" si="11"/>
        <v>3.5248714529395292E-2</v>
      </c>
      <c r="V25" s="210">
        <v>10037.75</v>
      </c>
      <c r="W25" s="211">
        <f t="shared" si="12"/>
        <v>5.2437191212712078E-2</v>
      </c>
      <c r="X25" s="264">
        <v>0</v>
      </c>
      <c r="Y25" s="265">
        <f t="shared" si="6"/>
        <v>0</v>
      </c>
      <c r="Z25" s="268">
        <v>0</v>
      </c>
      <c r="AA25" s="267">
        <f t="shared" si="7"/>
        <v>0</v>
      </c>
      <c r="AB25" s="268">
        <v>0</v>
      </c>
      <c r="AC25" s="265">
        <f t="shared" si="8"/>
        <v>0</v>
      </c>
      <c r="AD25" s="210">
        <v>8313.51</v>
      </c>
      <c r="AE25" s="211">
        <f t="shared" si="13"/>
        <v>5.502761570827211E-2</v>
      </c>
    </row>
    <row r="26" spans="2:36" ht="25.5" x14ac:dyDescent="0.25">
      <c r="B26" s="205" t="s">
        <v>9</v>
      </c>
      <c r="C26" s="212" t="s">
        <v>60</v>
      </c>
      <c r="D26" s="207">
        <f>PARAMETRI!$B$15*RENDICONTAZIONE!R26</f>
        <v>0</v>
      </c>
      <c r="E26" s="207">
        <f>PARAMETRI!$B$16*RENDICONTAZIONE!T26</f>
        <v>0</v>
      </c>
      <c r="F26" s="207">
        <f>PARAMETRI!$B$17*RENDICONTAZIONE!V26</f>
        <v>0</v>
      </c>
      <c r="G26" s="207">
        <f>PARAMETRI!$B$20*RENDICONTAZIONE!X26</f>
        <v>0</v>
      </c>
      <c r="H26" s="207">
        <f>PARAMETRI!$B$21*RENDICONTAZIONE!Z26</f>
        <v>0</v>
      </c>
      <c r="I26" s="207">
        <f>(PARAMETRI!$B$26)*RENDICONTAZIONE!AC26</f>
        <v>0</v>
      </c>
      <c r="J26" s="207">
        <f>(PARAMETRI!$B$24)*RENDICONTAZIONE!AE26</f>
        <v>0</v>
      </c>
      <c r="K26" s="208">
        <f>'3,3_Utenze'!F7</f>
        <v>0</v>
      </c>
      <c r="L26" s="207">
        <f>'3,3_Utenze'!G7</f>
        <v>0</v>
      </c>
      <c r="M26" s="372"/>
      <c r="N26" s="223" t="s">
        <v>75</v>
      </c>
      <c r="O26" s="224"/>
      <c r="P26" s="224"/>
      <c r="Q26" s="310"/>
      <c r="R26" s="210">
        <v>17030</v>
      </c>
      <c r="S26" s="211">
        <f t="shared" si="10"/>
        <v>8.3869212291789022E-2</v>
      </c>
      <c r="T26" s="210">
        <v>17030</v>
      </c>
      <c r="U26" s="211">
        <f t="shared" si="11"/>
        <v>5.9802805253727359E-2</v>
      </c>
      <c r="V26" s="210">
        <v>17030</v>
      </c>
      <c r="W26" s="211">
        <f t="shared" si="12"/>
        <v>8.8964694911956035E-2</v>
      </c>
      <c r="X26" s="264">
        <v>5000</v>
      </c>
      <c r="Y26" s="265">
        <f t="shared" si="6"/>
        <v>2.5403277022735933E-2</v>
      </c>
      <c r="Z26" s="268">
        <v>5000</v>
      </c>
      <c r="AA26" s="267">
        <f t="shared" si="7"/>
        <v>4.148516905206389E-2</v>
      </c>
      <c r="AB26" s="268">
        <v>5000</v>
      </c>
      <c r="AC26" s="265">
        <f t="shared" si="8"/>
        <v>5.7130451673350929E-2</v>
      </c>
      <c r="AD26" s="210">
        <v>14360</v>
      </c>
      <c r="AE26" s="211">
        <f t="shared" si="13"/>
        <v>9.5049691594860361E-2</v>
      </c>
    </row>
    <row r="27" spans="2:36" ht="15" x14ac:dyDescent="0.25">
      <c r="B27" s="205" t="s">
        <v>10</v>
      </c>
      <c r="C27" s="212" t="s">
        <v>61</v>
      </c>
      <c r="D27" s="207">
        <f>PARAMETRI!$B$15*RENDICONTAZIONE!R27</f>
        <v>0</v>
      </c>
      <c r="E27" s="207">
        <f>PARAMETRI!$B$16*RENDICONTAZIONE!T27</f>
        <v>0</v>
      </c>
      <c r="F27" s="207">
        <f>PARAMETRI!$B$17*RENDICONTAZIONE!V27</f>
        <v>0</v>
      </c>
      <c r="G27" s="207">
        <f>PARAMETRI!$B$20*RENDICONTAZIONE!X27</f>
        <v>0</v>
      </c>
      <c r="H27" s="207">
        <f>PARAMETRI!$B$21*RENDICONTAZIONE!Z27</f>
        <v>0</v>
      </c>
      <c r="I27" s="207">
        <f>(PARAMETRI!$B$26)*RENDICONTAZIONE!AC27</f>
        <v>0</v>
      </c>
      <c r="J27" s="207">
        <f>(PARAMETRI!$B$24)*RENDICONTAZIONE!AE27</f>
        <v>0</v>
      </c>
      <c r="K27" s="208">
        <f>'3,4_Cancelleria'!F4</f>
        <v>0</v>
      </c>
      <c r="L27" s="207">
        <f>SUM(D27:J27)</f>
        <v>0</v>
      </c>
      <c r="M27" s="372"/>
      <c r="N27" s="209"/>
      <c r="O27" s="116"/>
      <c r="P27" s="116"/>
      <c r="Q27" s="310"/>
      <c r="R27" s="210">
        <v>400</v>
      </c>
      <c r="S27" s="211">
        <f t="shared" si="10"/>
        <v>1.96991690644249E-3</v>
      </c>
      <c r="T27" s="210">
        <v>400</v>
      </c>
      <c r="U27" s="211">
        <f t="shared" si="11"/>
        <v>1.4046460423658804E-3</v>
      </c>
      <c r="V27" s="210">
        <v>400</v>
      </c>
      <c r="W27" s="211">
        <f t="shared" si="12"/>
        <v>2.089599410732966E-3</v>
      </c>
      <c r="X27" s="264">
        <v>0</v>
      </c>
      <c r="Y27" s="265">
        <f t="shared" si="6"/>
        <v>0</v>
      </c>
      <c r="Z27" s="268">
        <v>0</v>
      </c>
      <c r="AA27" s="267">
        <f t="shared" si="7"/>
        <v>0</v>
      </c>
      <c r="AB27" s="268">
        <v>0</v>
      </c>
      <c r="AC27" s="265">
        <f t="shared" si="8"/>
        <v>0</v>
      </c>
      <c r="AD27" s="210">
        <v>400</v>
      </c>
      <c r="AE27" s="211">
        <f t="shared" si="13"/>
        <v>2.6476237213053024E-3</v>
      </c>
    </row>
    <row r="28" spans="2:36" ht="15" x14ac:dyDescent="0.25">
      <c r="B28" s="205" t="s">
        <v>11</v>
      </c>
      <c r="C28" s="212" t="s">
        <v>3</v>
      </c>
      <c r="D28" s="207">
        <f>PARAMETRI!$B$15*RENDICONTAZIONE!R28</f>
        <v>0</v>
      </c>
      <c r="E28" s="207">
        <f>PARAMETRI!$B$16*RENDICONTAZIONE!T28</f>
        <v>0</v>
      </c>
      <c r="F28" s="207">
        <f>PARAMETRI!$B$17*RENDICONTAZIONE!V28</f>
        <v>0</v>
      </c>
      <c r="G28" s="207">
        <f>PARAMETRI!$B$20*RENDICONTAZIONE!X28</f>
        <v>0</v>
      </c>
      <c r="H28" s="207">
        <f>PARAMETRI!$B$21*RENDICONTAZIONE!Z28</f>
        <v>0</v>
      </c>
      <c r="I28" s="207">
        <f>(PARAMETRI!$B$26)*RENDICONTAZIONE!AC28</f>
        <v>0</v>
      </c>
      <c r="J28" s="207">
        <f>(PARAMETRI!$B$24)*RENDICONTAZIONE!AE28</f>
        <v>0</v>
      </c>
      <c r="K28" s="208">
        <f>'3,5_Privacy'!F4</f>
        <v>0</v>
      </c>
      <c r="L28" s="207">
        <f>SUM(D28:J28)</f>
        <v>0</v>
      </c>
      <c r="M28" s="372"/>
      <c r="N28" s="209"/>
      <c r="O28" s="116"/>
      <c r="P28" s="116"/>
      <c r="Q28" s="310"/>
      <c r="R28" s="210">
        <v>350</v>
      </c>
      <c r="S28" s="211">
        <f t="shared" si="10"/>
        <v>1.7236772931371789E-3</v>
      </c>
      <c r="T28" s="210">
        <v>350</v>
      </c>
      <c r="U28" s="211">
        <f t="shared" si="11"/>
        <v>1.2290652870701453E-3</v>
      </c>
      <c r="V28" s="210">
        <v>350</v>
      </c>
      <c r="W28" s="211">
        <f t="shared" si="12"/>
        <v>1.8283994843913455E-3</v>
      </c>
      <c r="X28" s="264">
        <v>0</v>
      </c>
      <c r="Y28" s="265">
        <f t="shared" si="6"/>
        <v>0</v>
      </c>
      <c r="Z28" s="268">
        <v>0</v>
      </c>
      <c r="AA28" s="267">
        <f t="shared" si="7"/>
        <v>0</v>
      </c>
      <c r="AB28" s="268">
        <v>0</v>
      </c>
      <c r="AC28" s="265">
        <f t="shared" si="8"/>
        <v>0</v>
      </c>
      <c r="AD28" s="210">
        <v>350</v>
      </c>
      <c r="AE28" s="211">
        <f t="shared" si="13"/>
        <v>2.3166707561421396E-3</v>
      </c>
    </row>
    <row r="29" spans="2:36" ht="15" x14ac:dyDescent="0.25">
      <c r="B29" s="205" t="s">
        <v>12</v>
      </c>
      <c r="C29" s="212" t="s">
        <v>62</v>
      </c>
      <c r="D29" s="207">
        <f>PARAMETRI!$B$15*RENDICONTAZIONE!R29</f>
        <v>0</v>
      </c>
      <c r="E29" s="207">
        <f>PARAMETRI!$B$16*RENDICONTAZIONE!T29</f>
        <v>0</v>
      </c>
      <c r="F29" s="207">
        <f>PARAMETRI!$B$17*RENDICONTAZIONE!V29</f>
        <v>0</v>
      </c>
      <c r="G29" s="207">
        <f>PARAMETRI!$B$20*RENDICONTAZIONE!X29</f>
        <v>0</v>
      </c>
      <c r="H29" s="207">
        <f>PARAMETRI!$B$21*RENDICONTAZIONE!Z29</f>
        <v>0</v>
      </c>
      <c r="I29" s="207">
        <f>(PARAMETRI!$B$26)*RENDICONTAZIONE!AC29</f>
        <v>0</v>
      </c>
      <c r="J29" s="207">
        <f>(PARAMETRI!$B$24)*RENDICONTAZIONE!AE29</f>
        <v>0</v>
      </c>
      <c r="K29" s="208">
        <f>'3,6_ServiziTerzi'!F4</f>
        <v>0</v>
      </c>
      <c r="L29" s="207">
        <f>SUM(D29:J29)</f>
        <v>0</v>
      </c>
      <c r="M29" s="372"/>
      <c r="N29" s="209"/>
      <c r="O29" s="116"/>
      <c r="P29" s="116"/>
      <c r="Q29" s="310"/>
      <c r="R29" s="210">
        <v>500</v>
      </c>
      <c r="S29" s="211">
        <f t="shared" si="10"/>
        <v>2.4623961330531127E-3</v>
      </c>
      <c r="T29" s="210">
        <v>500</v>
      </c>
      <c r="U29" s="211">
        <f t="shared" si="11"/>
        <v>1.7558075529573506E-3</v>
      </c>
      <c r="V29" s="210">
        <v>500</v>
      </c>
      <c r="W29" s="211">
        <f t="shared" si="12"/>
        <v>2.6119992634162075E-3</v>
      </c>
      <c r="X29" s="264">
        <v>0</v>
      </c>
      <c r="Y29" s="265">
        <f t="shared" si="6"/>
        <v>0</v>
      </c>
      <c r="Z29" s="268">
        <v>0</v>
      </c>
      <c r="AA29" s="267">
        <f t="shared" si="7"/>
        <v>0</v>
      </c>
      <c r="AB29" s="268">
        <v>0</v>
      </c>
      <c r="AC29" s="265">
        <f t="shared" si="8"/>
        <v>0</v>
      </c>
      <c r="AD29" s="210">
        <v>500</v>
      </c>
      <c r="AE29" s="211">
        <f t="shared" si="13"/>
        <v>3.3095296516316279E-3</v>
      </c>
    </row>
    <row r="30" spans="2:36" ht="19.5" customHeight="1" x14ac:dyDescent="0.25">
      <c r="B30" s="205" t="s">
        <v>13</v>
      </c>
      <c r="C30" s="212" t="s">
        <v>63</v>
      </c>
      <c r="D30" s="213" t="s">
        <v>74</v>
      </c>
      <c r="E30" s="213" t="s">
        <v>74</v>
      </c>
      <c r="F30" s="213" t="s">
        <v>74</v>
      </c>
      <c r="G30" s="213" t="s">
        <v>74</v>
      </c>
      <c r="H30" s="213" t="s">
        <v>74</v>
      </c>
      <c r="I30" s="213" t="s">
        <v>74</v>
      </c>
      <c r="J30" s="213" t="s">
        <v>74</v>
      </c>
      <c r="K30" s="208">
        <f>'3,7_Tasse'!F4</f>
        <v>0</v>
      </c>
      <c r="L30" s="213" t="s">
        <v>74</v>
      </c>
      <c r="M30" s="372"/>
      <c r="N30" s="209"/>
      <c r="O30" s="116"/>
      <c r="P30" s="116"/>
      <c r="Q30" s="310"/>
      <c r="R30" s="214" t="s">
        <v>72</v>
      </c>
      <c r="S30" s="214"/>
      <c r="T30" s="214" t="s">
        <v>72</v>
      </c>
      <c r="U30" s="214"/>
      <c r="V30" s="214" t="s">
        <v>72</v>
      </c>
      <c r="W30" s="214"/>
      <c r="X30" s="264" t="s">
        <v>72</v>
      </c>
      <c r="Y30" s="264"/>
      <c r="Z30" s="264" t="s">
        <v>72</v>
      </c>
      <c r="AA30" s="266"/>
      <c r="AB30" s="266" t="s">
        <v>72</v>
      </c>
      <c r="AC30" s="264"/>
      <c r="AD30" s="214" t="s">
        <v>72</v>
      </c>
      <c r="AE30" s="214"/>
    </row>
    <row r="31" spans="2:36" ht="15" x14ac:dyDescent="0.25">
      <c r="B31" s="205" t="s">
        <v>14</v>
      </c>
      <c r="C31" s="212" t="s">
        <v>5</v>
      </c>
      <c r="D31" s="207">
        <f>PARAMETRI!$B$15*RENDICONTAZIONE!R31</f>
        <v>0</v>
      </c>
      <c r="E31" s="207">
        <f>PARAMETRI!$B$16*RENDICONTAZIONE!T31</f>
        <v>0</v>
      </c>
      <c r="F31" s="207">
        <f>PARAMETRI!$B$17*RENDICONTAZIONE!V31</f>
        <v>0</v>
      </c>
      <c r="G31" s="207">
        <f>PARAMETRI!$B$20*RENDICONTAZIONE!X31</f>
        <v>0</v>
      </c>
      <c r="H31" s="207">
        <f>PARAMETRI!$B$21*RENDICONTAZIONE!Z31</f>
        <v>0</v>
      </c>
      <c r="I31" s="207">
        <f>(PARAMETRI!$B$26)*RENDICONTAZIONE!AC31</f>
        <v>0</v>
      </c>
      <c r="J31" s="207">
        <f>(PARAMETRI!$B$24)*RENDICONTAZIONE!AE31</f>
        <v>0</v>
      </c>
      <c r="K31" s="208">
        <f>'3,8_Amm_Hardware'!H3</f>
        <v>0</v>
      </c>
      <c r="L31" s="207">
        <f>SUM(D31:J31)</f>
        <v>0</v>
      </c>
      <c r="M31" s="372"/>
      <c r="N31" s="209"/>
      <c r="O31" s="116"/>
      <c r="P31" s="116"/>
      <c r="Q31" s="310"/>
      <c r="R31" s="210">
        <v>150</v>
      </c>
      <c r="S31" s="211">
        <f>R31/$R$42</f>
        <v>7.3871883991593376E-4</v>
      </c>
      <c r="T31" s="210">
        <v>150</v>
      </c>
      <c r="U31" s="211">
        <f>T31/$T$42</f>
        <v>5.2674226588720512E-4</v>
      </c>
      <c r="V31" s="210">
        <v>150</v>
      </c>
      <c r="W31" s="211">
        <f>V31/$V$42</f>
        <v>7.8359977902486236E-4</v>
      </c>
      <c r="X31" s="264">
        <v>0</v>
      </c>
      <c r="Y31" s="265">
        <f t="shared" si="6"/>
        <v>0</v>
      </c>
      <c r="Z31" s="268">
        <v>0</v>
      </c>
      <c r="AA31" s="267">
        <f t="shared" si="7"/>
        <v>0</v>
      </c>
      <c r="AB31" s="268">
        <v>0</v>
      </c>
      <c r="AC31" s="265">
        <f t="shared" si="8"/>
        <v>0</v>
      </c>
      <c r="AD31" s="210">
        <v>150</v>
      </c>
      <c r="AE31" s="211">
        <f>AD31/$AD$42</f>
        <v>9.9285889548948844E-4</v>
      </c>
    </row>
    <row r="32" spans="2:36" ht="15" x14ac:dyDescent="0.25">
      <c r="B32" s="205" t="s">
        <v>15</v>
      </c>
      <c r="C32" s="212" t="s">
        <v>6</v>
      </c>
      <c r="D32" s="207">
        <f>PARAMETRI!$B$15*RENDICONTAZIONE!R32</f>
        <v>0</v>
      </c>
      <c r="E32" s="207">
        <f>PARAMETRI!$B$16*RENDICONTAZIONE!T32</f>
        <v>0</v>
      </c>
      <c r="F32" s="207">
        <f>PARAMETRI!$B$17*RENDICONTAZIONE!V32</f>
        <v>0</v>
      </c>
      <c r="G32" s="207">
        <f>PARAMETRI!$B$20*RENDICONTAZIONE!X32</f>
        <v>0</v>
      </c>
      <c r="H32" s="207">
        <f>PARAMETRI!$B$21*RENDICONTAZIONE!Z32</f>
        <v>0</v>
      </c>
      <c r="I32" s="207">
        <f>(PARAMETRI!$B$26)*RENDICONTAZIONE!AC32</f>
        <v>0</v>
      </c>
      <c r="J32" s="207">
        <f>(PARAMETRI!$B$24)*RENDICONTAZIONE!AE32</f>
        <v>0</v>
      </c>
      <c r="K32" s="208">
        <f>'3,9_Amm_Software'!H3</f>
        <v>0</v>
      </c>
      <c r="L32" s="207">
        <f>SUM(D32:J32)</f>
        <v>0</v>
      </c>
      <c r="M32" s="373"/>
      <c r="N32" s="209"/>
      <c r="O32" s="116"/>
      <c r="P32" s="116"/>
      <c r="Q32" s="310"/>
      <c r="R32" s="210">
        <v>150</v>
      </c>
      <c r="S32" s="211">
        <f>R32/$R$42</f>
        <v>7.3871883991593376E-4</v>
      </c>
      <c r="T32" s="210">
        <v>150</v>
      </c>
      <c r="U32" s="211">
        <f>T32/$T$42</f>
        <v>5.2674226588720512E-4</v>
      </c>
      <c r="V32" s="210">
        <v>150</v>
      </c>
      <c r="W32" s="211">
        <f>V32/$V$42</f>
        <v>7.8359977902486236E-4</v>
      </c>
      <c r="X32" s="264">
        <v>0</v>
      </c>
      <c r="Y32" s="265">
        <f t="shared" si="6"/>
        <v>0</v>
      </c>
      <c r="Z32" s="268">
        <v>0</v>
      </c>
      <c r="AA32" s="267">
        <f t="shared" si="7"/>
        <v>0</v>
      </c>
      <c r="AB32" s="268">
        <v>0</v>
      </c>
      <c r="AC32" s="265">
        <f t="shared" si="8"/>
        <v>0</v>
      </c>
      <c r="AD32" s="210">
        <v>150</v>
      </c>
      <c r="AE32" s="211">
        <f>AD32/$AD$42</f>
        <v>9.9285889548948844E-4</v>
      </c>
    </row>
    <row r="33" spans="2:31" ht="25.5" customHeight="1" x14ac:dyDescent="0.2">
      <c r="B33" s="217">
        <v>4</v>
      </c>
      <c r="C33" s="198" t="s">
        <v>4</v>
      </c>
      <c r="D33" s="199"/>
      <c r="E33" s="200"/>
      <c r="F33" s="200"/>
      <c r="G33" s="270"/>
      <c r="H33" s="270"/>
      <c r="I33" s="270"/>
      <c r="J33" s="200"/>
      <c r="K33" s="201">
        <f>SUM(K34:K40)</f>
        <v>0</v>
      </c>
      <c r="L33" s="201">
        <f>SUM(L34:L40)</f>
        <v>0</v>
      </c>
      <c r="M33" s="202">
        <f>MIN(K33:L33)</f>
        <v>0</v>
      </c>
      <c r="N33" s="203" t="e">
        <f>(L33/M33)-1</f>
        <v>#DIV/0!</v>
      </c>
      <c r="O33" s="204">
        <f>L33-M33</f>
        <v>0</v>
      </c>
      <c r="P33" s="204">
        <f>M33*0.05</f>
        <v>0</v>
      </c>
      <c r="Q33" s="310">
        <f>IF(L33-K33&gt;0,L33-K33,IF((SUM(PARAMETRI!B15:B17)+SUM(PARAMETRI!B20:B21))&gt;0,Q23+Q17+Q4,0))</f>
        <v>0</v>
      </c>
      <c r="R33" s="222"/>
      <c r="S33" s="222"/>
      <c r="T33" s="222"/>
      <c r="U33" s="222"/>
      <c r="V33" s="222"/>
      <c r="W33" s="222"/>
      <c r="X33" s="259"/>
      <c r="Y33" s="259"/>
      <c r="Z33" s="261"/>
      <c r="AA33" s="261"/>
      <c r="AB33" s="261"/>
      <c r="AC33" s="259"/>
      <c r="AD33" s="222"/>
      <c r="AE33" s="222"/>
    </row>
    <row r="34" spans="2:31" ht="15" x14ac:dyDescent="0.25">
      <c r="B34" s="205" t="s">
        <v>16</v>
      </c>
      <c r="C34" s="212" t="s">
        <v>64</v>
      </c>
      <c r="D34" s="207">
        <f>PARAMETRI!$B$15*RENDICONTAZIONE!R34</f>
        <v>0</v>
      </c>
      <c r="E34" s="207">
        <f>PARAMETRI!$B$16*RENDICONTAZIONE!T34</f>
        <v>0</v>
      </c>
      <c r="F34" s="207">
        <f>PARAMETRI!$B$17*RENDICONTAZIONE!V34</f>
        <v>0</v>
      </c>
      <c r="G34" s="207">
        <f>PARAMETRI!$B$20*RENDICONTAZIONE!X34</f>
        <v>0</v>
      </c>
      <c r="H34" s="207">
        <f>PARAMETRI!$B$21*RENDICONTAZIONE!Z34</f>
        <v>0</v>
      </c>
      <c r="I34" s="207">
        <f>(PARAMETRI!$B$26)*RENDICONTAZIONE!AC34</f>
        <v>0</v>
      </c>
      <c r="J34" s="207">
        <f>(PARAMETRI!$B$24)*RENDICONTAZIONE!AE34</f>
        <v>0</v>
      </c>
      <c r="K34" s="208">
        <f>'4,1_Pers_Dip_Ope'!F4</f>
        <v>0</v>
      </c>
      <c r="L34" s="225">
        <f>SUM(D34:J34)</f>
        <v>0</v>
      </c>
      <c r="M34" s="371"/>
      <c r="N34" s="209"/>
      <c r="O34" s="116"/>
      <c r="P34" s="116"/>
      <c r="Q34" s="310"/>
      <c r="R34" s="210">
        <v>85000</v>
      </c>
      <c r="S34" s="211">
        <f t="shared" ref="S34:S38" si="14">R34/$R$42</f>
        <v>0.41860734261902915</v>
      </c>
      <c r="T34" s="210">
        <v>170000</v>
      </c>
      <c r="U34" s="211">
        <f t="shared" ref="U34:U40" si="15">T34/$T$42</f>
        <v>0.5969745680054992</v>
      </c>
      <c r="V34" s="210">
        <v>85000</v>
      </c>
      <c r="W34" s="211">
        <f t="shared" ref="W34:W40" si="16">V34/$V$42</f>
        <v>0.44403987478075529</v>
      </c>
      <c r="X34" s="264">
        <v>136000</v>
      </c>
      <c r="Y34" s="265">
        <f t="shared" si="6"/>
        <v>0.69096913501841739</v>
      </c>
      <c r="Z34" s="268">
        <v>68000</v>
      </c>
      <c r="AA34" s="267">
        <f t="shared" si="7"/>
        <v>0.56419829910806885</v>
      </c>
      <c r="AB34" s="268">
        <v>37400</v>
      </c>
      <c r="AC34" s="265">
        <f t="shared" si="8"/>
        <v>0.42733577851666493</v>
      </c>
      <c r="AD34" s="210">
        <v>37400</v>
      </c>
      <c r="AE34" s="211">
        <f t="shared" ref="AE34:AE40" si="17">AD34/$AD$42</f>
        <v>0.24755281794204578</v>
      </c>
    </row>
    <row r="35" spans="2:31" ht="15" x14ac:dyDescent="0.25">
      <c r="B35" s="205" t="s">
        <v>17</v>
      </c>
      <c r="C35" s="212" t="s">
        <v>65</v>
      </c>
      <c r="D35" s="207">
        <f>PARAMETRI!$B$15*RENDICONTAZIONE!R35</f>
        <v>0</v>
      </c>
      <c r="E35" s="207">
        <f>PARAMETRI!$B$16*RENDICONTAZIONE!T35</f>
        <v>0</v>
      </c>
      <c r="F35" s="207">
        <f>PARAMETRI!$B$17*RENDICONTAZIONE!V35</f>
        <v>0</v>
      </c>
      <c r="G35" s="207">
        <f>PARAMETRI!$B$20*RENDICONTAZIONE!X35</f>
        <v>0</v>
      </c>
      <c r="H35" s="207">
        <f>PARAMETRI!$B$21*RENDICONTAZIONE!Z35</f>
        <v>0</v>
      </c>
      <c r="I35" s="207">
        <f>(PARAMETRI!$B$26)*RENDICONTAZIONE!AC35</f>
        <v>0</v>
      </c>
      <c r="J35" s="207">
        <f>(PARAMETRI!$B$24)*RENDICONTAZIONE!AE35</f>
        <v>0</v>
      </c>
      <c r="K35" s="208">
        <f>'4,2_Per_Amm'!F4</f>
        <v>0</v>
      </c>
      <c r="L35" s="225">
        <f>J35+'4,2_Per_Amm'!G4</f>
        <v>0</v>
      </c>
      <c r="M35" s="372"/>
      <c r="N35" s="116"/>
      <c r="O35" s="116"/>
      <c r="P35" s="116"/>
      <c r="Q35" s="310"/>
      <c r="R35" s="210">
        <v>5460</v>
      </c>
      <c r="S35" s="211">
        <f t="shared" si="14"/>
        <v>2.6889365772939992E-2</v>
      </c>
      <c r="T35" s="210">
        <v>5460</v>
      </c>
      <c r="U35" s="211">
        <f t="shared" si="15"/>
        <v>1.9173418478294266E-2</v>
      </c>
      <c r="V35" s="210">
        <v>5460</v>
      </c>
      <c r="W35" s="211">
        <f t="shared" si="16"/>
        <v>2.8523031956504987E-2</v>
      </c>
      <c r="X35" s="264">
        <v>0</v>
      </c>
      <c r="Y35" s="265">
        <f t="shared" si="6"/>
        <v>0</v>
      </c>
      <c r="Z35" s="268">
        <v>0</v>
      </c>
      <c r="AA35" s="267">
        <f t="shared" si="7"/>
        <v>0</v>
      </c>
      <c r="AB35" s="268">
        <v>0</v>
      </c>
      <c r="AC35" s="265">
        <f t="shared" si="8"/>
        <v>0</v>
      </c>
      <c r="AD35" s="210">
        <v>27300</v>
      </c>
      <c r="AE35" s="211">
        <f t="shared" si="17"/>
        <v>0.18070031897908689</v>
      </c>
    </row>
    <row r="36" spans="2:31" ht="15" x14ac:dyDescent="0.25">
      <c r="B36" s="205" t="s">
        <v>18</v>
      </c>
      <c r="C36" s="212" t="s">
        <v>193</v>
      </c>
      <c r="D36" s="207">
        <f>PARAMETRI!$B$15*RENDICONTAZIONE!R36</f>
        <v>0</v>
      </c>
      <c r="E36" s="207">
        <f>PARAMETRI!$B$16*RENDICONTAZIONE!T36</f>
        <v>0</v>
      </c>
      <c r="F36" s="207">
        <f>PARAMETRI!$B$17*RENDICONTAZIONE!V36</f>
        <v>0</v>
      </c>
      <c r="G36" s="207">
        <f>PARAMETRI!$B$20*RENDICONTAZIONE!X36</f>
        <v>0</v>
      </c>
      <c r="H36" s="207">
        <f>PARAMETRI!$B$21*RENDICONTAZIONE!Z36</f>
        <v>0</v>
      </c>
      <c r="I36" s="207">
        <f>(PARAMETRI!$B$26)*RENDICONTAZIONE!AC36</f>
        <v>0</v>
      </c>
      <c r="J36" s="207">
        <f>(PARAMETRI!$B$24)*RENDICONTAZIONE!AE36</f>
        <v>0</v>
      </c>
      <c r="K36" s="208">
        <f>'4,3_Divise'!F4</f>
        <v>0</v>
      </c>
      <c r="L36" s="207">
        <f>SUM(D36:J36)</f>
        <v>0</v>
      </c>
      <c r="M36" s="372"/>
      <c r="N36" s="116"/>
      <c r="O36" s="116"/>
      <c r="P36" s="116"/>
      <c r="Q36" s="310"/>
      <c r="R36" s="210">
        <f>2100*1.2</f>
        <v>2520</v>
      </c>
      <c r="S36" s="211">
        <f t="shared" si="14"/>
        <v>1.2410476510587689E-2</v>
      </c>
      <c r="T36" s="210">
        <f>4200*1.2</f>
        <v>5040</v>
      </c>
      <c r="U36" s="211">
        <f t="shared" si="15"/>
        <v>1.7698540133810094E-2</v>
      </c>
      <c r="V36" s="210">
        <f>2100*1.2</f>
        <v>2520</v>
      </c>
      <c r="W36" s="211">
        <f t="shared" si="16"/>
        <v>1.3164476287617686E-2</v>
      </c>
      <c r="X36" s="264">
        <v>4200</v>
      </c>
      <c r="Y36" s="265">
        <f t="shared" si="6"/>
        <v>2.1338752699098185E-2</v>
      </c>
      <c r="Z36" s="268">
        <v>2100</v>
      </c>
      <c r="AA36" s="267">
        <f t="shared" si="7"/>
        <v>1.7423771001866834E-2</v>
      </c>
      <c r="AB36" s="268">
        <v>0</v>
      </c>
      <c r="AC36" s="265">
        <f t="shared" si="8"/>
        <v>0</v>
      </c>
      <c r="AD36" s="210">
        <f>4200*1.2</f>
        <v>5040</v>
      </c>
      <c r="AE36" s="211">
        <f t="shared" si="17"/>
        <v>3.3360058888446807E-2</v>
      </c>
    </row>
    <row r="37" spans="2:31" ht="15" x14ac:dyDescent="0.25">
      <c r="B37" s="205" t="s">
        <v>19</v>
      </c>
      <c r="C37" s="212" t="s">
        <v>66</v>
      </c>
      <c r="D37" s="207">
        <f>PARAMETRI!$B$15*RENDICONTAZIONE!R37</f>
        <v>0</v>
      </c>
      <c r="E37" s="207">
        <f>PARAMETRI!$B$16*RENDICONTAZIONE!T37</f>
        <v>0</v>
      </c>
      <c r="F37" s="207">
        <f>PARAMETRI!$B$17*RENDICONTAZIONE!V37</f>
        <v>0</v>
      </c>
      <c r="G37" s="207">
        <f>PARAMETRI!$B$20*RENDICONTAZIONE!X37</f>
        <v>0</v>
      </c>
      <c r="H37" s="207">
        <f>PARAMETRI!$B$21*RENDICONTAZIONE!Z37</f>
        <v>0</v>
      </c>
      <c r="I37" s="207">
        <f>(PARAMETRI!$B$26)*RENDICONTAZIONE!AC37</f>
        <v>0</v>
      </c>
      <c r="J37" s="207">
        <f>(PARAMETRI!$B$24)*RENDICONTAZIONE!AE37</f>
        <v>0</v>
      </c>
      <c r="K37" s="208">
        <f>'4,4_Assicur'!I4</f>
        <v>0</v>
      </c>
      <c r="L37" s="207">
        <f>SUM(D37:J37)</f>
        <v>0</v>
      </c>
      <c r="M37" s="372"/>
      <c r="N37" s="116"/>
      <c r="O37" s="116"/>
      <c r="P37" s="116"/>
      <c r="Q37" s="310"/>
      <c r="R37" s="210">
        <v>1750</v>
      </c>
      <c r="S37" s="211">
        <f t="shared" si="14"/>
        <v>8.6183864656858948E-3</v>
      </c>
      <c r="T37" s="210">
        <v>1750</v>
      </c>
      <c r="U37" s="211">
        <f t="shared" si="15"/>
        <v>6.1453264353507273E-3</v>
      </c>
      <c r="V37" s="210">
        <v>1750</v>
      </c>
      <c r="W37" s="211">
        <f t="shared" si="16"/>
        <v>9.1419974219567272E-3</v>
      </c>
      <c r="X37" s="264">
        <v>0</v>
      </c>
      <c r="Y37" s="265">
        <f t="shared" si="6"/>
        <v>0</v>
      </c>
      <c r="Z37" s="268">
        <v>0</v>
      </c>
      <c r="AA37" s="267">
        <f t="shared" si="7"/>
        <v>0</v>
      </c>
      <c r="AB37" s="268">
        <v>0</v>
      </c>
      <c r="AC37" s="265">
        <f t="shared" si="8"/>
        <v>0</v>
      </c>
      <c r="AD37" s="210">
        <v>1750</v>
      </c>
      <c r="AE37" s="211">
        <f t="shared" si="17"/>
        <v>1.1583353780710699E-2</v>
      </c>
    </row>
    <row r="38" spans="2:31" ht="15" x14ac:dyDescent="0.25">
      <c r="B38" s="205" t="s">
        <v>20</v>
      </c>
      <c r="C38" s="212" t="s">
        <v>67</v>
      </c>
      <c r="D38" s="207">
        <f>PARAMETRI!$B$15*RENDICONTAZIONE!R38</f>
        <v>0</v>
      </c>
      <c r="E38" s="207">
        <f>PARAMETRI!$B$16*RENDICONTAZIONE!T38</f>
        <v>0</v>
      </c>
      <c r="F38" s="207">
        <f>PARAMETRI!$B$17*RENDICONTAZIONE!V38</f>
        <v>0</v>
      </c>
      <c r="G38" s="207">
        <f>PARAMETRI!$B$20*RENDICONTAZIONE!X38</f>
        <v>0</v>
      </c>
      <c r="H38" s="207">
        <f>PARAMETRI!$B$21*RENDICONTAZIONE!Z38</f>
        <v>0</v>
      </c>
      <c r="I38" s="207">
        <f>(PARAMETRI!$B$26)*RENDICONTAZIONE!AC38</f>
        <v>0</v>
      </c>
      <c r="J38" s="207">
        <f>(PARAMETRI!$B$24)*RENDICONTAZIONE!AE38</f>
        <v>0</v>
      </c>
      <c r="K38" s="208">
        <f>'4,5_Accertamenti'!F4</f>
        <v>0</v>
      </c>
      <c r="L38" s="207">
        <f>SUM(D38:J38)</f>
        <v>0</v>
      </c>
      <c r="M38" s="372"/>
      <c r="N38" s="116"/>
      <c r="O38" s="116"/>
      <c r="P38" s="116"/>
      <c r="Q38" s="310"/>
      <c r="R38" s="210">
        <v>360</v>
      </c>
      <c r="S38" s="211">
        <f t="shared" si="14"/>
        <v>1.7729252157982411E-3</v>
      </c>
      <c r="T38" s="210">
        <v>720</v>
      </c>
      <c r="U38" s="211">
        <f t="shared" si="15"/>
        <v>2.5283628762585849E-3</v>
      </c>
      <c r="V38" s="210">
        <v>360</v>
      </c>
      <c r="W38" s="211">
        <f t="shared" si="16"/>
        <v>1.8806394696596696E-3</v>
      </c>
      <c r="X38" s="264">
        <v>0</v>
      </c>
      <c r="Y38" s="265">
        <f t="shared" si="6"/>
        <v>0</v>
      </c>
      <c r="Z38" s="268">
        <v>0</v>
      </c>
      <c r="AA38" s="267">
        <f t="shared" si="7"/>
        <v>0</v>
      </c>
      <c r="AB38" s="268">
        <v>0</v>
      </c>
      <c r="AC38" s="265">
        <f t="shared" si="8"/>
        <v>0</v>
      </c>
      <c r="AD38" s="210">
        <f>180*1.1</f>
        <v>198.00000000000003</v>
      </c>
      <c r="AE38" s="211">
        <f t="shared" si="17"/>
        <v>1.3105737420461248E-3</v>
      </c>
    </row>
    <row r="39" spans="2:31" ht="15" x14ac:dyDescent="0.25">
      <c r="B39" s="205" t="s">
        <v>21</v>
      </c>
      <c r="C39" s="212" t="s">
        <v>68</v>
      </c>
      <c r="D39" s="207">
        <f>PARAMETRI!$B$15*RENDICONTAZIONE!R39</f>
        <v>0</v>
      </c>
      <c r="E39" s="207">
        <f>PARAMETRI!$B$16*RENDICONTAZIONE!T39</f>
        <v>0</v>
      </c>
      <c r="F39" s="207">
        <f>PARAMETRI!$B$17*RENDICONTAZIONE!V39</f>
        <v>0</v>
      </c>
      <c r="G39" s="207">
        <f>PARAMETRI!$B$20*RENDICONTAZIONE!X39</f>
        <v>0</v>
      </c>
      <c r="H39" s="207">
        <f>PARAMETRI!$B$21*RENDICONTAZIONE!Z39</f>
        <v>0</v>
      </c>
      <c r="I39" s="207">
        <f>(PARAMETRI!$B$26)*RENDICONTAZIONE!AC39</f>
        <v>0</v>
      </c>
      <c r="J39" s="207">
        <f>(PARAMETRI!$B$24)*RENDICONTAZIONE!AE39</f>
        <v>0</v>
      </c>
      <c r="K39" s="208">
        <f>'4,6_Formazione'!F4</f>
        <v>0</v>
      </c>
      <c r="L39" s="207">
        <f>SUM(D39:J39)</f>
        <v>0</v>
      </c>
      <c r="M39" s="372"/>
      <c r="N39" s="116"/>
      <c r="O39" s="116"/>
      <c r="P39" s="116"/>
      <c r="Q39" s="310"/>
      <c r="R39" s="210">
        <v>250</v>
      </c>
      <c r="S39" s="211">
        <f>R39/$R$42</f>
        <v>1.2311980665265564E-3</v>
      </c>
      <c r="T39" s="210">
        <v>250</v>
      </c>
      <c r="U39" s="211">
        <f t="shared" si="15"/>
        <v>8.7790377647867528E-4</v>
      </c>
      <c r="V39" s="210">
        <v>250</v>
      </c>
      <c r="W39" s="211">
        <f t="shared" si="16"/>
        <v>1.3059996317081038E-3</v>
      </c>
      <c r="X39" s="264">
        <v>0</v>
      </c>
      <c r="Y39" s="265">
        <f t="shared" si="6"/>
        <v>0</v>
      </c>
      <c r="Z39" s="268">
        <v>0</v>
      </c>
      <c r="AA39" s="267">
        <f t="shared" si="7"/>
        <v>0</v>
      </c>
      <c r="AB39" s="268">
        <v>0</v>
      </c>
      <c r="AC39" s="265">
        <f t="shared" si="8"/>
        <v>0</v>
      </c>
      <c r="AD39" s="210">
        <v>250</v>
      </c>
      <c r="AE39" s="211">
        <f t="shared" si="17"/>
        <v>1.6547648258158139E-3</v>
      </c>
    </row>
    <row r="40" spans="2:31" ht="15" x14ac:dyDescent="0.25">
      <c r="B40" s="205" t="s">
        <v>22</v>
      </c>
      <c r="C40" s="212" t="s">
        <v>69</v>
      </c>
      <c r="D40" s="207">
        <f>PARAMETRI!$B$15*RENDICONTAZIONE!R40</f>
        <v>0</v>
      </c>
      <c r="E40" s="207">
        <f>PARAMETRI!$B$16*RENDICONTAZIONE!T40</f>
        <v>0</v>
      </c>
      <c r="F40" s="207">
        <f>PARAMETRI!$B$17*RENDICONTAZIONE!V40</f>
        <v>0</v>
      </c>
      <c r="G40" s="207">
        <f>PARAMETRI!$B$20*RENDICONTAZIONE!X40</f>
        <v>0</v>
      </c>
      <c r="H40" s="207">
        <f>PARAMETRI!$B$21*RENDICONTAZIONE!Z40</f>
        <v>0</v>
      </c>
      <c r="I40" s="207">
        <f>(PARAMETRI!$B$26)*RENDICONTAZIONE!AC40</f>
        <v>0</v>
      </c>
      <c r="J40" s="207">
        <f>(PARAMETRI!$B$24)*RENDICONTAZIONE!AE40</f>
        <v>0</v>
      </c>
      <c r="K40" s="208">
        <f>'4,7_Lavoro_Autonomo'!F4</f>
        <v>0</v>
      </c>
      <c r="L40" s="207">
        <f>SUM(D40:J40)</f>
        <v>0</v>
      </c>
      <c r="M40" s="373"/>
      <c r="N40" s="116"/>
      <c r="O40" s="116"/>
      <c r="P40" s="116"/>
      <c r="Q40" s="310"/>
      <c r="R40" s="210">
        <f>(R34+R35)/100*2.5</f>
        <v>2261.5</v>
      </c>
      <c r="S40" s="211">
        <f>R40/$R$42</f>
        <v>1.1137417709799228E-2</v>
      </c>
      <c r="T40" s="210">
        <f>(T34+T35)/100*2.5</f>
        <v>4386.5</v>
      </c>
      <c r="U40" s="211">
        <f t="shared" si="15"/>
        <v>1.5403699662094837E-2</v>
      </c>
      <c r="V40" s="210">
        <f>(V34+V35)/100*2.5</f>
        <v>2261.5</v>
      </c>
      <c r="W40" s="211">
        <f t="shared" si="16"/>
        <v>1.1814072668431508E-2</v>
      </c>
      <c r="X40" s="264">
        <v>1360</v>
      </c>
      <c r="Y40" s="265">
        <f t="shared" si="6"/>
        <v>6.9096913501841741E-3</v>
      </c>
      <c r="Z40" s="268">
        <v>680</v>
      </c>
      <c r="AA40" s="267">
        <f t="shared" si="7"/>
        <v>5.6419829910806883E-3</v>
      </c>
      <c r="AB40" s="268">
        <v>374</v>
      </c>
      <c r="AC40" s="265">
        <f t="shared" si="8"/>
        <v>4.2733577851666498E-3</v>
      </c>
      <c r="AD40" s="210">
        <f>(AD34+AD35)/100*2.5</f>
        <v>1617.5</v>
      </c>
      <c r="AE40" s="211">
        <f t="shared" si="17"/>
        <v>1.0706328423028317E-2</v>
      </c>
    </row>
    <row r="41" spans="2:31" s="234" customFormat="1" ht="15" x14ac:dyDescent="0.25">
      <c r="B41" s="226"/>
      <c r="C41" s="227"/>
      <c r="D41" s="228"/>
      <c r="E41" s="228"/>
      <c r="F41" s="228"/>
      <c r="G41" s="228"/>
      <c r="H41" s="228"/>
      <c r="I41" s="228"/>
      <c r="J41" s="228"/>
      <c r="K41" s="229"/>
      <c r="L41" s="228"/>
      <c r="M41" s="230"/>
      <c r="N41" s="231"/>
      <c r="O41" s="231"/>
      <c r="P41" s="231"/>
      <c r="Q41" s="311"/>
      <c r="R41" s="232"/>
      <c r="S41" s="233"/>
      <c r="T41" s="232"/>
      <c r="U41" s="233"/>
      <c r="V41" s="232"/>
      <c r="W41" s="233"/>
      <c r="X41" s="233"/>
      <c r="Y41" s="233"/>
      <c r="Z41" s="258"/>
      <c r="AA41" s="258"/>
      <c r="AB41" s="258"/>
      <c r="AC41" s="233"/>
      <c r="AD41" s="232"/>
      <c r="AE41" s="233"/>
    </row>
    <row r="42" spans="2:31" ht="24" customHeight="1" x14ac:dyDescent="0.2">
      <c r="B42" s="368" t="s">
        <v>115</v>
      </c>
      <c r="C42" s="369"/>
      <c r="D42" s="369"/>
      <c r="E42" s="369"/>
      <c r="F42" s="369"/>
      <c r="G42" s="369"/>
      <c r="H42" s="369"/>
      <c r="I42" s="369"/>
      <c r="J42" s="370"/>
      <c r="K42" s="235">
        <f>K33+K23+K17+K4</f>
        <v>0</v>
      </c>
      <c r="L42" s="235">
        <f>PARAMETRI!B24+PARAMETRI!B26+(PARAMETRI!G8*PARAMETRI!B16)+(PARAMETRI!G9*PARAMETRI!B15)+(PARAMETRI!G10*PARAMETRI!B17)+(PARAMETRI!G11*PARAMETRI!B20)+(PARAMETRI!G12*PARAMETRI!B21)+K9+K10+K30</f>
        <v>0</v>
      </c>
      <c r="M42" s="236">
        <f>MIN(MIN(L42,K42),M33+M23+M17+M4+IF((SUM(PARAMETRI!B15:B17)+SUM(PARAMETRI!B20:B21))&gt;0,Q33,0))</f>
        <v>0</v>
      </c>
      <c r="N42" s="203" t="e">
        <f>(L42/M42)-1</f>
        <v>#DIV/0!</v>
      </c>
      <c r="O42" s="204">
        <f>L42-M42</f>
        <v>0</v>
      </c>
      <c r="P42" s="204">
        <f>M42*0.05</f>
        <v>0</v>
      </c>
      <c r="Q42" s="310"/>
      <c r="R42" s="222">
        <f>SUM(R5:R40)-R13-R14-3705</f>
        <v>203054.25</v>
      </c>
      <c r="S42" s="237">
        <f t="shared" ref="S42" si="18">SUM(S5:S40)-S13-S14</f>
        <v>1.0182463553459233</v>
      </c>
      <c r="T42" s="222">
        <f>SUM(T5:T40)-T13-T14-715</f>
        <v>284769.25</v>
      </c>
      <c r="U42" s="237">
        <f t="shared" ref="U42" si="19">SUM(U5:U40)-U13-U14</f>
        <v>1.0025108048007292</v>
      </c>
      <c r="V42" s="222">
        <f>SUM(V5:V40)-V13-V14-2990</f>
        <v>191424.25</v>
      </c>
      <c r="W42" s="237">
        <f t="shared" ref="W42" si="20">SUM(W5:W40)-W13-W14</f>
        <v>1.0156197555952291</v>
      </c>
      <c r="X42" s="259">
        <f>SUM(X5:X40)-X13-X14</f>
        <v>196825</v>
      </c>
      <c r="Y42" s="260">
        <f t="shared" ref="Y42:AC42" si="21">SUM(Y5:Y40)-Y13-Y14</f>
        <v>1.0000000000000004</v>
      </c>
      <c r="Z42" s="259">
        <f>SUM(Z5:Z40)-Z13-Z14</f>
        <v>120525</v>
      </c>
      <c r="AA42" s="260">
        <f t="shared" si="21"/>
        <v>0.99999999999999989</v>
      </c>
      <c r="AB42" s="259">
        <f>SUM(AB5:AB40)-AB13-AB14</f>
        <v>87519</v>
      </c>
      <c r="AC42" s="260">
        <f t="shared" si="21"/>
        <v>0.99999999999999989</v>
      </c>
      <c r="AD42" s="222">
        <f>SUM(AD5:AD40)-AD13-AD14</f>
        <v>151078.87</v>
      </c>
      <c r="AE42" s="237">
        <f t="shared" ref="AE42" si="22">SUM(AE5:AE40)-AE13-AE14</f>
        <v>0.99999999999999978</v>
      </c>
    </row>
    <row r="44" spans="2:31" x14ac:dyDescent="0.2">
      <c r="Q44" s="312" t="s">
        <v>287</v>
      </c>
    </row>
    <row r="45" spans="2:31" ht="24" customHeight="1" x14ac:dyDescent="0.2">
      <c r="K45" s="357" t="s">
        <v>272</v>
      </c>
      <c r="L45" s="357"/>
      <c r="M45" s="303">
        <f>acconti!F21</f>
        <v>0</v>
      </c>
      <c r="N45" s="317"/>
      <c r="O45" s="317"/>
      <c r="P45" s="317"/>
      <c r="Q45" s="313">
        <f>acconti!G21</f>
        <v>0</v>
      </c>
    </row>
    <row r="46" spans="2:31" x14ac:dyDescent="0.2">
      <c r="K46" s="358" t="s">
        <v>273</v>
      </c>
      <c r="L46" s="358"/>
      <c r="M46" s="304">
        <f>acconti!L21</f>
        <v>0</v>
      </c>
      <c r="N46" s="317"/>
      <c r="O46" s="317"/>
      <c r="P46" s="317"/>
      <c r="Q46" s="314">
        <f>acconti!M21</f>
        <v>0</v>
      </c>
    </row>
    <row r="47" spans="2:31" ht="24" customHeight="1" x14ac:dyDescent="0.2">
      <c r="K47" s="357" t="s">
        <v>274</v>
      </c>
      <c r="L47" s="357"/>
      <c r="M47" s="316">
        <f>M61-M45</f>
        <v>0</v>
      </c>
      <c r="N47" s="318"/>
      <c r="O47" s="318"/>
      <c r="P47" s="318"/>
      <c r="Q47" s="318">
        <f>Q45-M61</f>
        <v>0</v>
      </c>
    </row>
    <row r="48" spans="2:31" x14ac:dyDescent="0.2">
      <c r="K48" s="358" t="s">
        <v>275</v>
      </c>
      <c r="L48" s="358"/>
      <c r="M48" s="315">
        <f>M56+M57+M58-M46</f>
        <v>0</v>
      </c>
      <c r="N48" s="318"/>
      <c r="O48" s="318"/>
      <c r="P48" s="318"/>
      <c r="Q48" s="315">
        <f>M56+M57+M58-Q46</f>
        <v>0</v>
      </c>
    </row>
    <row r="50" spans="11:13" x14ac:dyDescent="0.2">
      <c r="K50" s="359" t="s">
        <v>276</v>
      </c>
      <c r="L50" s="359"/>
      <c r="M50" s="291">
        <f>PARAMETRI!B24+(PARAMETRI!G8*PARAMETRI!B16)+(PARAMETRI!G9*PARAMETRI!B15)+(PARAMETRI!G10*PARAMETRI!B17)</f>
        <v>0</v>
      </c>
    </row>
    <row r="51" spans="11:13" x14ac:dyDescent="0.2">
      <c r="K51" s="355" t="s">
        <v>277</v>
      </c>
      <c r="L51" s="355"/>
      <c r="M51" s="292">
        <f>PARAMETRI!B26+(PARAMETRI!G11*PARAMETRI!B20)+(PARAMETRI!G12*PARAMETRI!B21)</f>
        <v>0</v>
      </c>
    </row>
    <row r="52" spans="11:13" x14ac:dyDescent="0.2">
      <c r="K52" s="356" t="s">
        <v>278</v>
      </c>
      <c r="L52" s="356"/>
      <c r="M52" s="293">
        <f>K9+K10+K30</f>
        <v>0</v>
      </c>
    </row>
    <row r="53" spans="11:13" x14ac:dyDescent="0.2">
      <c r="M53" s="287"/>
    </row>
    <row r="55" spans="11:13" x14ac:dyDescent="0.2">
      <c r="L55" s="238" t="s">
        <v>267</v>
      </c>
      <c r="M55" s="286">
        <f>IF(L42&gt;0,M42/L42,0)</f>
        <v>0</v>
      </c>
    </row>
    <row r="56" spans="11:13" ht="15" x14ac:dyDescent="0.25">
      <c r="L56" s="298" t="s">
        <v>268</v>
      </c>
      <c r="M56" s="299">
        <f>PARAMETRI!B20*PARAMETRI!G11*RENDICONTAZIONE!M55</f>
        <v>0</v>
      </c>
    </row>
    <row r="57" spans="11:13" ht="15" x14ac:dyDescent="0.25">
      <c r="L57" s="298" t="s">
        <v>270</v>
      </c>
      <c r="M57" s="299">
        <f>PARAMETRI!B21*PARAMETRI!G12*RENDICONTAZIONE!M55</f>
        <v>0</v>
      </c>
    </row>
    <row r="58" spans="11:13" ht="15" x14ac:dyDescent="0.25">
      <c r="L58" s="298" t="s">
        <v>269</v>
      </c>
      <c r="M58" s="299">
        <f>PARAMETRI!B26*RENDICONTAZIONE!M55</f>
        <v>0</v>
      </c>
    </row>
    <row r="60" spans="11:13" ht="15" x14ac:dyDescent="0.25">
      <c r="L60" s="297" t="s">
        <v>280</v>
      </c>
      <c r="M60" s="288">
        <f>M58+M57+M56</f>
        <v>0</v>
      </c>
    </row>
    <row r="61" spans="11:13" ht="15" x14ac:dyDescent="0.25">
      <c r="L61" s="289" t="s">
        <v>271</v>
      </c>
      <c r="M61" s="290">
        <f>M42-M56-M57-M58</f>
        <v>0</v>
      </c>
    </row>
  </sheetData>
  <sheetProtection algorithmName="SHA-512" hashValue="J7cKPOjpzUWC5tcEBZXPmjzcWDg+9bQdDR0+xI9KirmfZSySw8fDRDNBcX6aVJs7bpXvvPOq9ka1xnvETC61hQ==" saltValue="MrtMhphdOo13HbHSqfap7A==" spinCount="100000" sheet="1" objects="1" scenarios="1"/>
  <mergeCells count="27">
    <mergeCell ref="B42:J42"/>
    <mergeCell ref="AD3:AE3"/>
    <mergeCell ref="R3:S3"/>
    <mergeCell ref="T3:U3"/>
    <mergeCell ref="V3:W3"/>
    <mergeCell ref="K2:K3"/>
    <mergeCell ref="L2:L3"/>
    <mergeCell ref="M5:M16"/>
    <mergeCell ref="M18:M22"/>
    <mergeCell ref="M24:M32"/>
    <mergeCell ref="M34:M40"/>
    <mergeCell ref="X3:Y3"/>
    <mergeCell ref="D3:J3"/>
    <mergeCell ref="B1:M1"/>
    <mergeCell ref="B2:B3"/>
    <mergeCell ref="C2:C3"/>
    <mergeCell ref="M2:M3"/>
    <mergeCell ref="R2:AE2"/>
    <mergeCell ref="Z3:AA3"/>
    <mergeCell ref="AB3:AC3"/>
    <mergeCell ref="K51:L51"/>
    <mergeCell ref="K52:L52"/>
    <mergeCell ref="K45:L45"/>
    <mergeCell ref="K46:L46"/>
    <mergeCell ref="K47:L47"/>
    <mergeCell ref="K48:L48"/>
    <mergeCell ref="K50:L50"/>
  </mergeCells>
  <phoneticPr fontId="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workbookViewId="0">
      <selection activeCell="G18" sqref="G18"/>
    </sheetView>
  </sheetViews>
  <sheetFormatPr defaultColWidth="11.42578125" defaultRowHeight="12.75" x14ac:dyDescent="0.2"/>
  <cols>
    <col min="1" max="1" width="40.7109375" style="37" customWidth="1"/>
    <col min="2" max="2" width="20.42578125" style="37" customWidth="1"/>
    <col min="3" max="3" width="16.85546875" style="37" customWidth="1"/>
    <col min="4" max="4" width="16.85546875" style="41" customWidth="1"/>
    <col min="5" max="7" width="16.85546875" style="37" customWidth="1"/>
    <col min="9" max="9" width="17.28515625" bestFit="1" customWidth="1"/>
    <col min="10" max="10" width="12.85546875" customWidth="1"/>
    <col min="11" max="11" width="16.85546875" customWidth="1"/>
    <col min="13" max="13" width="16" bestFit="1" customWidth="1"/>
  </cols>
  <sheetData>
    <row r="2" spans="1:13" ht="15.75" x14ac:dyDescent="0.25">
      <c r="C2" s="379" t="s">
        <v>136</v>
      </c>
      <c r="D2" s="379"/>
      <c r="E2" s="379"/>
      <c r="F2" s="379"/>
      <c r="G2" s="379"/>
    </row>
    <row r="3" spans="1:13" ht="15.75" x14ac:dyDescent="0.25">
      <c r="C3" s="378" t="s">
        <v>85</v>
      </c>
      <c r="D3" s="378"/>
      <c r="E3" s="378"/>
      <c r="F3" s="378"/>
      <c r="G3" s="44" t="s">
        <v>86</v>
      </c>
    </row>
    <row r="4" spans="1:13" ht="25.5" x14ac:dyDescent="0.2">
      <c r="A4" s="45" t="s">
        <v>133</v>
      </c>
      <c r="B4" s="45" t="s">
        <v>126</v>
      </c>
      <c r="C4" s="29" t="s">
        <v>84</v>
      </c>
      <c r="D4" s="76" t="s">
        <v>164</v>
      </c>
      <c r="E4" s="29" t="s">
        <v>163</v>
      </c>
      <c r="F4" s="178" t="s">
        <v>281</v>
      </c>
      <c r="G4" s="51">
        <f>SUM(G5:G2000)</f>
        <v>0</v>
      </c>
    </row>
    <row r="5" spans="1:13" ht="15" x14ac:dyDescent="0.25">
      <c r="A5" s="32"/>
      <c r="B5" s="32"/>
      <c r="C5" s="32"/>
      <c r="D5" s="69"/>
      <c r="E5" s="67"/>
      <c r="F5" s="69"/>
      <c r="G5" s="70">
        <f>IF((D5/100*20)&gt;(D5-F5),(D5-F5),(D5/100*20))</f>
        <v>0</v>
      </c>
      <c r="I5" s="27">
        <v>44926</v>
      </c>
    </row>
    <row r="6" spans="1:13" x14ac:dyDescent="0.2">
      <c r="A6" s="35"/>
      <c r="B6" s="49"/>
      <c r="C6" s="36"/>
      <c r="D6" s="39"/>
      <c r="E6" s="68"/>
      <c r="F6" s="39"/>
      <c r="G6" s="75">
        <f>IF((D6/100*20)&gt;(D6-F6),(D6-F6),(D6/100*20))</f>
        <v>0</v>
      </c>
    </row>
    <row r="7" spans="1:13" x14ac:dyDescent="0.2">
      <c r="A7" s="32"/>
      <c r="B7" s="32"/>
      <c r="C7" s="32"/>
      <c r="D7" s="69"/>
      <c r="E7" s="32"/>
      <c r="F7" s="69"/>
      <c r="G7" s="70">
        <f t="shared" ref="G7:G63" si="0">IF((D7/100*20)&gt;(D7-F7),(D7-F7),(D7/100*20))</f>
        <v>0</v>
      </c>
    </row>
    <row r="8" spans="1:13" x14ac:dyDescent="0.2">
      <c r="A8" s="35"/>
      <c r="B8" s="49"/>
      <c r="C8" s="35"/>
      <c r="D8" s="39"/>
      <c r="E8" s="35"/>
      <c r="F8" s="39"/>
      <c r="G8" s="75">
        <f t="shared" si="0"/>
        <v>0</v>
      </c>
    </row>
    <row r="9" spans="1:13" ht="15.75" x14ac:dyDescent="0.25">
      <c r="A9" s="32"/>
      <c r="B9" s="32"/>
      <c r="C9" s="32"/>
      <c r="D9" s="69"/>
      <c r="E9" s="32"/>
      <c r="F9" s="69"/>
      <c r="G9" s="70">
        <f t="shared" si="0"/>
        <v>0</v>
      </c>
      <c r="I9" s="379" t="s">
        <v>166</v>
      </c>
      <c r="J9" s="379"/>
      <c r="K9" s="379"/>
      <c r="L9" s="379"/>
      <c r="M9" s="379"/>
    </row>
    <row r="10" spans="1:13" x14ac:dyDescent="0.2">
      <c r="A10" s="35"/>
      <c r="B10" s="49"/>
      <c r="C10" s="35"/>
      <c r="D10" s="39"/>
      <c r="E10" s="35"/>
      <c r="F10" s="39"/>
      <c r="G10" s="75">
        <f t="shared" si="0"/>
        <v>0</v>
      </c>
      <c r="I10" s="44" t="s">
        <v>84</v>
      </c>
      <c r="J10" s="44" t="s">
        <v>24</v>
      </c>
      <c r="K10" s="44" t="s">
        <v>25</v>
      </c>
      <c r="L10" s="44" t="s">
        <v>26</v>
      </c>
      <c r="M10" s="44" t="s">
        <v>165</v>
      </c>
    </row>
    <row r="11" spans="1:13" x14ac:dyDescent="0.2">
      <c r="A11" s="32"/>
      <c r="B11" s="32"/>
      <c r="C11" s="32"/>
      <c r="D11" s="69"/>
      <c r="E11" s="32"/>
      <c r="F11" s="69"/>
      <c r="G11" s="70">
        <f t="shared" si="0"/>
        <v>0</v>
      </c>
      <c r="I11" s="32"/>
      <c r="J11" s="32"/>
      <c r="K11" s="32"/>
      <c r="L11" s="69">
        <v>0</v>
      </c>
      <c r="M11" s="32"/>
    </row>
    <row r="12" spans="1:13" x14ac:dyDescent="0.2">
      <c r="A12" s="35"/>
      <c r="B12" s="49"/>
      <c r="C12" s="35"/>
      <c r="D12" s="39"/>
      <c r="E12" s="35"/>
      <c r="F12" s="39"/>
      <c r="G12" s="75">
        <f t="shared" si="0"/>
        <v>0</v>
      </c>
      <c r="I12" s="49"/>
      <c r="J12" s="49"/>
      <c r="K12" s="49"/>
      <c r="L12" s="71">
        <v>0</v>
      </c>
      <c r="M12" s="49"/>
    </row>
    <row r="13" spans="1:13" x14ac:dyDescent="0.2">
      <c r="A13" s="32"/>
      <c r="B13" s="32"/>
      <c r="C13" s="32"/>
      <c r="D13" s="69"/>
      <c r="E13" s="32"/>
      <c r="F13" s="69"/>
      <c r="G13" s="70">
        <f t="shared" si="0"/>
        <v>0</v>
      </c>
      <c r="I13" s="32"/>
      <c r="J13" s="32"/>
      <c r="K13" s="32"/>
      <c r="L13" s="69">
        <v>0</v>
      </c>
      <c r="M13" s="32"/>
    </row>
    <row r="14" spans="1:13" x14ac:dyDescent="0.2">
      <c r="A14" s="35"/>
      <c r="B14" s="49"/>
      <c r="C14" s="35"/>
      <c r="D14" s="39"/>
      <c r="E14" s="35"/>
      <c r="F14" s="39"/>
      <c r="G14" s="75">
        <f t="shared" si="0"/>
        <v>0</v>
      </c>
      <c r="I14" s="49"/>
      <c r="J14" s="49"/>
      <c r="K14" s="49"/>
      <c r="L14" s="71">
        <v>0</v>
      </c>
      <c r="M14" s="49"/>
    </row>
    <row r="15" spans="1:13" x14ac:dyDescent="0.2">
      <c r="A15" s="32"/>
      <c r="B15" s="32"/>
      <c r="C15" s="32"/>
      <c r="D15" s="69"/>
      <c r="E15" s="32"/>
      <c r="F15" s="69"/>
      <c r="G15" s="70">
        <f t="shared" si="0"/>
        <v>0</v>
      </c>
      <c r="I15" s="32"/>
      <c r="J15" s="32"/>
      <c r="K15" s="32"/>
      <c r="L15" s="69">
        <v>0</v>
      </c>
      <c r="M15" s="32"/>
    </row>
    <row r="16" spans="1:13" x14ac:dyDescent="0.2">
      <c r="A16" s="35"/>
      <c r="B16" s="49"/>
      <c r="C16" s="35"/>
      <c r="D16" s="39"/>
      <c r="E16" s="35"/>
      <c r="F16" s="39"/>
      <c r="G16" s="75">
        <f t="shared" si="0"/>
        <v>0</v>
      </c>
      <c r="I16" s="49"/>
      <c r="J16" s="49"/>
      <c r="K16" s="49"/>
      <c r="L16" s="71">
        <v>0</v>
      </c>
      <c r="M16" s="49"/>
    </row>
    <row r="17" spans="1:13" x14ac:dyDescent="0.2">
      <c r="A17" s="32"/>
      <c r="B17" s="32"/>
      <c r="C17" s="32"/>
      <c r="D17" s="69"/>
      <c r="E17" s="32"/>
      <c r="F17" s="69"/>
      <c r="G17" s="70">
        <f t="shared" si="0"/>
        <v>0</v>
      </c>
      <c r="I17" s="32"/>
      <c r="J17" s="32"/>
      <c r="K17" s="32"/>
      <c r="L17" s="69">
        <v>0</v>
      </c>
      <c r="M17" s="32"/>
    </row>
    <row r="18" spans="1:13" x14ac:dyDescent="0.2">
      <c r="A18" s="35"/>
      <c r="B18" s="49"/>
      <c r="C18" s="35"/>
      <c r="D18" s="39"/>
      <c r="E18" s="35"/>
      <c r="F18" s="39"/>
      <c r="G18" s="75">
        <f t="shared" si="0"/>
        <v>0</v>
      </c>
      <c r="I18" s="49"/>
      <c r="J18" s="49"/>
      <c r="K18" s="49"/>
      <c r="L18" s="71">
        <v>0</v>
      </c>
      <c r="M18" s="49"/>
    </row>
    <row r="19" spans="1:13" x14ac:dyDescent="0.2">
      <c r="A19" s="32"/>
      <c r="B19" s="32"/>
      <c r="C19" s="32"/>
      <c r="D19" s="69"/>
      <c r="E19" s="32"/>
      <c r="F19" s="69"/>
      <c r="G19" s="70">
        <f t="shared" si="0"/>
        <v>0</v>
      </c>
      <c r="I19" s="32"/>
      <c r="J19" s="32"/>
      <c r="K19" s="32"/>
      <c r="L19" s="69">
        <v>0</v>
      </c>
      <c r="M19" s="32"/>
    </row>
    <row r="20" spans="1:13" x14ac:dyDescent="0.2">
      <c r="A20" s="35"/>
      <c r="B20" s="49"/>
      <c r="C20" s="35"/>
      <c r="D20" s="39"/>
      <c r="E20" s="35"/>
      <c r="F20" s="39"/>
      <c r="G20" s="75">
        <f t="shared" si="0"/>
        <v>0</v>
      </c>
      <c r="I20" s="49"/>
      <c r="J20" s="49"/>
      <c r="K20" s="49"/>
      <c r="L20" s="71">
        <v>0</v>
      </c>
      <c r="M20" s="49"/>
    </row>
    <row r="21" spans="1:13" x14ac:dyDescent="0.2">
      <c r="A21" s="32"/>
      <c r="B21" s="32"/>
      <c r="C21" s="32"/>
      <c r="D21" s="69"/>
      <c r="E21" s="32"/>
      <c r="F21" s="69"/>
      <c r="G21" s="70">
        <f t="shared" si="0"/>
        <v>0</v>
      </c>
      <c r="I21" s="32"/>
      <c r="J21" s="32"/>
      <c r="K21" s="32"/>
      <c r="L21" s="69">
        <v>0</v>
      </c>
      <c r="M21" s="32"/>
    </row>
    <row r="22" spans="1:13" x14ac:dyDescent="0.2">
      <c r="A22" s="35"/>
      <c r="B22" s="49"/>
      <c r="C22" s="35"/>
      <c r="D22" s="39"/>
      <c r="E22" s="35"/>
      <c r="F22" s="39"/>
      <c r="G22" s="75">
        <f t="shared" si="0"/>
        <v>0</v>
      </c>
      <c r="I22" s="49"/>
      <c r="J22" s="49"/>
      <c r="K22" s="49"/>
      <c r="L22" s="71">
        <v>0</v>
      </c>
      <c r="M22" s="49"/>
    </row>
    <row r="23" spans="1:13" x14ac:dyDescent="0.2">
      <c r="A23" s="32"/>
      <c r="B23" s="32"/>
      <c r="C23" s="32"/>
      <c r="D23" s="69"/>
      <c r="E23" s="32"/>
      <c r="F23" s="69"/>
      <c r="G23" s="70">
        <f t="shared" si="0"/>
        <v>0</v>
      </c>
      <c r="I23" s="32"/>
      <c r="J23" s="32"/>
      <c r="K23" s="32"/>
      <c r="L23" s="69">
        <v>0</v>
      </c>
      <c r="M23" s="32"/>
    </row>
    <row r="24" spans="1:13" x14ac:dyDescent="0.2">
      <c r="A24" s="35"/>
      <c r="B24" s="49"/>
      <c r="C24" s="35"/>
      <c r="D24" s="39"/>
      <c r="E24" s="35"/>
      <c r="F24" s="39"/>
      <c r="G24" s="75">
        <f t="shared" si="0"/>
        <v>0</v>
      </c>
      <c r="I24" s="49"/>
      <c r="J24" s="49"/>
      <c r="K24" s="49"/>
      <c r="L24" s="71">
        <v>0</v>
      </c>
      <c r="M24" s="49"/>
    </row>
    <row r="25" spans="1:13" x14ac:dyDescent="0.2">
      <c r="A25" s="32"/>
      <c r="B25" s="32"/>
      <c r="C25" s="32"/>
      <c r="D25" s="69"/>
      <c r="E25" s="32"/>
      <c r="F25" s="69"/>
      <c r="G25" s="70">
        <f t="shared" si="0"/>
        <v>0</v>
      </c>
      <c r="I25" s="32"/>
      <c r="J25" s="32"/>
      <c r="K25" s="32"/>
      <c r="L25" s="69">
        <v>0</v>
      </c>
      <c r="M25" s="32"/>
    </row>
    <row r="26" spans="1:13" x14ac:dyDescent="0.2">
      <c r="A26" s="35"/>
      <c r="B26" s="49"/>
      <c r="C26" s="35"/>
      <c r="D26" s="39"/>
      <c r="E26" s="35"/>
      <c r="F26" s="39"/>
      <c r="G26" s="75">
        <f t="shared" si="0"/>
        <v>0</v>
      </c>
      <c r="I26" s="49"/>
      <c r="J26" s="49"/>
      <c r="K26" s="49"/>
      <c r="L26" s="71">
        <v>0</v>
      </c>
      <c r="M26" s="49"/>
    </row>
    <row r="27" spans="1:13" x14ac:dyDescent="0.2">
      <c r="A27" s="32"/>
      <c r="B27" s="32"/>
      <c r="C27" s="32"/>
      <c r="D27" s="69"/>
      <c r="E27" s="32"/>
      <c r="F27" s="69"/>
      <c r="G27" s="70">
        <f t="shared" si="0"/>
        <v>0</v>
      </c>
      <c r="I27" s="32"/>
      <c r="J27" s="32"/>
      <c r="K27" s="32"/>
      <c r="L27" s="69">
        <v>0</v>
      </c>
      <c r="M27" s="32"/>
    </row>
    <row r="28" spans="1:13" x14ac:dyDescent="0.2">
      <c r="A28" s="35"/>
      <c r="B28" s="49"/>
      <c r="C28" s="35"/>
      <c r="D28" s="39"/>
      <c r="E28" s="35"/>
      <c r="F28" s="39"/>
      <c r="G28" s="75">
        <f t="shared" si="0"/>
        <v>0</v>
      </c>
      <c r="I28" s="49"/>
      <c r="J28" s="49"/>
      <c r="K28" s="49"/>
      <c r="L28" s="71">
        <v>0</v>
      </c>
      <c r="M28" s="49"/>
    </row>
    <row r="29" spans="1:13" x14ac:dyDescent="0.2">
      <c r="A29" s="32"/>
      <c r="B29" s="32"/>
      <c r="C29" s="32"/>
      <c r="D29" s="69"/>
      <c r="E29" s="32"/>
      <c r="F29" s="69"/>
      <c r="G29" s="70">
        <f t="shared" si="0"/>
        <v>0</v>
      </c>
      <c r="I29" s="32"/>
      <c r="J29" s="32"/>
      <c r="K29" s="32"/>
      <c r="L29" s="69">
        <v>0</v>
      </c>
      <c r="M29" s="32"/>
    </row>
    <row r="30" spans="1:13" x14ac:dyDescent="0.2">
      <c r="A30" s="35"/>
      <c r="B30" s="49"/>
      <c r="C30" s="35"/>
      <c r="D30" s="39"/>
      <c r="E30" s="35"/>
      <c r="F30" s="39"/>
      <c r="G30" s="75">
        <f t="shared" si="0"/>
        <v>0</v>
      </c>
      <c r="I30" s="49"/>
      <c r="J30" s="49"/>
      <c r="K30" s="49"/>
      <c r="L30" s="71">
        <v>0</v>
      </c>
      <c r="M30" s="49"/>
    </row>
    <row r="31" spans="1:13" x14ac:dyDescent="0.2">
      <c r="A31" s="32"/>
      <c r="B31" s="32"/>
      <c r="C31" s="32"/>
      <c r="D31" s="69"/>
      <c r="E31" s="32"/>
      <c r="F31" s="69"/>
      <c r="G31" s="70">
        <f t="shared" si="0"/>
        <v>0</v>
      </c>
      <c r="I31" s="32"/>
      <c r="J31" s="32"/>
      <c r="K31" s="32"/>
      <c r="L31" s="69">
        <v>0</v>
      </c>
      <c r="M31" s="32"/>
    </row>
    <row r="32" spans="1:13" x14ac:dyDescent="0.2">
      <c r="A32" s="35"/>
      <c r="B32" s="49"/>
      <c r="C32" s="35"/>
      <c r="D32" s="39"/>
      <c r="E32" s="35"/>
      <c r="F32" s="39"/>
      <c r="G32" s="75">
        <f t="shared" si="0"/>
        <v>0</v>
      </c>
      <c r="I32" s="49"/>
      <c r="J32" s="49"/>
      <c r="K32" s="49"/>
      <c r="L32" s="71">
        <v>0</v>
      </c>
      <c r="M32" s="49"/>
    </row>
    <row r="33" spans="1:13" x14ac:dyDescent="0.2">
      <c r="A33" s="32"/>
      <c r="B33" s="32"/>
      <c r="C33" s="32"/>
      <c r="D33" s="69"/>
      <c r="E33" s="32"/>
      <c r="F33" s="69"/>
      <c r="G33" s="70">
        <f t="shared" si="0"/>
        <v>0</v>
      </c>
      <c r="I33" s="32"/>
      <c r="J33" s="32"/>
      <c r="K33" s="32"/>
      <c r="L33" s="69">
        <v>0</v>
      </c>
      <c r="M33" s="32"/>
    </row>
    <row r="34" spans="1:13" x14ac:dyDescent="0.2">
      <c r="A34" s="35"/>
      <c r="B34" s="49"/>
      <c r="C34" s="35"/>
      <c r="D34" s="39"/>
      <c r="E34" s="35"/>
      <c r="F34" s="39"/>
      <c r="G34" s="75">
        <f t="shared" si="0"/>
        <v>0</v>
      </c>
      <c r="I34" s="49"/>
      <c r="J34" s="49"/>
      <c r="K34" s="49"/>
      <c r="L34" s="71">
        <v>0</v>
      </c>
      <c r="M34" s="49"/>
    </row>
    <row r="35" spans="1:13" x14ac:dyDescent="0.2">
      <c r="A35" s="32"/>
      <c r="B35" s="32"/>
      <c r="C35" s="32"/>
      <c r="D35" s="69"/>
      <c r="E35" s="32"/>
      <c r="F35" s="69"/>
      <c r="G35" s="70">
        <f t="shared" si="0"/>
        <v>0</v>
      </c>
      <c r="I35" s="32"/>
      <c r="J35" s="32"/>
      <c r="K35" s="32"/>
      <c r="L35" s="69">
        <v>0</v>
      </c>
      <c r="M35" s="32"/>
    </row>
    <row r="36" spans="1:13" x14ac:dyDescent="0.2">
      <c r="A36" s="35"/>
      <c r="B36" s="49"/>
      <c r="C36" s="35"/>
      <c r="D36" s="39"/>
      <c r="E36" s="35"/>
      <c r="F36" s="39"/>
      <c r="G36" s="75">
        <f t="shared" si="0"/>
        <v>0</v>
      </c>
      <c r="I36" s="49"/>
      <c r="J36" s="49"/>
      <c r="K36" s="49"/>
      <c r="L36" s="71">
        <v>0</v>
      </c>
      <c r="M36" s="49"/>
    </row>
    <row r="37" spans="1:13" x14ac:dyDescent="0.2">
      <c r="A37" s="32"/>
      <c r="B37" s="32"/>
      <c r="C37" s="32"/>
      <c r="D37" s="69"/>
      <c r="E37" s="32"/>
      <c r="F37" s="69"/>
      <c r="G37" s="70">
        <f t="shared" si="0"/>
        <v>0</v>
      </c>
      <c r="I37" s="32"/>
      <c r="J37" s="32"/>
      <c r="K37" s="32"/>
      <c r="L37" s="69">
        <v>0</v>
      </c>
      <c r="M37" s="32"/>
    </row>
    <row r="38" spans="1:13" x14ac:dyDescent="0.2">
      <c r="A38" s="35"/>
      <c r="B38" s="49"/>
      <c r="C38" s="35"/>
      <c r="D38" s="39"/>
      <c r="E38" s="35"/>
      <c r="F38" s="39"/>
      <c r="G38" s="75">
        <f t="shared" si="0"/>
        <v>0</v>
      </c>
      <c r="I38" s="49"/>
      <c r="J38" s="49"/>
      <c r="K38" s="49"/>
      <c r="L38" s="71">
        <v>0</v>
      </c>
      <c r="M38" s="49"/>
    </row>
    <row r="39" spans="1:13" x14ac:dyDescent="0.2">
      <c r="A39" s="32"/>
      <c r="B39" s="32"/>
      <c r="C39" s="32"/>
      <c r="D39" s="69"/>
      <c r="E39" s="32"/>
      <c r="F39" s="69"/>
      <c r="G39" s="70">
        <f t="shared" si="0"/>
        <v>0</v>
      </c>
      <c r="I39" s="32"/>
      <c r="J39" s="32"/>
      <c r="K39" s="32"/>
      <c r="L39" s="69">
        <v>0</v>
      </c>
      <c r="M39" s="32"/>
    </row>
    <row r="40" spans="1:13" x14ac:dyDescent="0.2">
      <c r="A40" s="35"/>
      <c r="B40" s="49"/>
      <c r="C40" s="35"/>
      <c r="D40" s="39"/>
      <c r="E40" s="35"/>
      <c r="F40" s="39"/>
      <c r="G40" s="75">
        <f t="shared" si="0"/>
        <v>0</v>
      </c>
      <c r="I40" s="49"/>
      <c r="J40" s="49"/>
      <c r="K40" s="49"/>
      <c r="L40" s="71">
        <v>0</v>
      </c>
      <c r="M40" s="49"/>
    </row>
    <row r="41" spans="1:13" x14ac:dyDescent="0.2">
      <c r="A41" s="32"/>
      <c r="B41" s="32"/>
      <c r="C41" s="32"/>
      <c r="D41" s="69"/>
      <c r="E41" s="32"/>
      <c r="F41" s="69"/>
      <c r="G41" s="70">
        <f t="shared" si="0"/>
        <v>0</v>
      </c>
      <c r="I41" s="32"/>
      <c r="J41" s="32"/>
      <c r="K41" s="32"/>
      <c r="L41" s="69">
        <v>0</v>
      </c>
      <c r="M41" s="32"/>
    </row>
    <row r="42" spans="1:13" x14ac:dyDescent="0.2">
      <c r="A42" s="35"/>
      <c r="B42" s="49"/>
      <c r="C42" s="35"/>
      <c r="D42" s="39"/>
      <c r="E42" s="35"/>
      <c r="F42" s="39"/>
      <c r="G42" s="75">
        <f t="shared" si="0"/>
        <v>0</v>
      </c>
      <c r="I42" s="49"/>
      <c r="J42" s="49"/>
      <c r="K42" s="49"/>
      <c r="L42" s="71">
        <v>0</v>
      </c>
      <c r="M42" s="49"/>
    </row>
    <row r="43" spans="1:13" x14ac:dyDescent="0.2">
      <c r="A43" s="32"/>
      <c r="B43" s="32"/>
      <c r="C43" s="32"/>
      <c r="D43" s="69"/>
      <c r="E43" s="32"/>
      <c r="F43" s="69"/>
      <c r="G43" s="70">
        <f t="shared" si="0"/>
        <v>0</v>
      </c>
      <c r="I43" s="32"/>
      <c r="J43" s="32"/>
      <c r="K43" s="32"/>
      <c r="L43" s="69">
        <v>0</v>
      </c>
      <c r="M43" s="32"/>
    </row>
    <row r="44" spans="1:13" x14ac:dyDescent="0.2">
      <c r="A44" s="35"/>
      <c r="B44" s="49"/>
      <c r="C44" s="35"/>
      <c r="D44" s="39"/>
      <c r="E44" s="35"/>
      <c r="F44" s="39"/>
      <c r="G44" s="75">
        <f t="shared" si="0"/>
        <v>0</v>
      </c>
      <c r="I44" s="49"/>
      <c r="J44" s="49"/>
      <c r="K44" s="49"/>
      <c r="L44" s="71">
        <v>0</v>
      </c>
      <c r="M44" s="49"/>
    </row>
    <row r="45" spans="1:13" x14ac:dyDescent="0.2">
      <c r="A45" s="32"/>
      <c r="B45" s="32"/>
      <c r="C45" s="32"/>
      <c r="D45" s="69"/>
      <c r="E45" s="32"/>
      <c r="F45" s="69"/>
      <c r="G45" s="70">
        <f t="shared" si="0"/>
        <v>0</v>
      </c>
      <c r="I45" s="32"/>
      <c r="J45" s="32"/>
      <c r="K45" s="32"/>
      <c r="L45" s="69">
        <v>0</v>
      </c>
      <c r="M45" s="32"/>
    </row>
    <row r="46" spans="1:13" x14ac:dyDescent="0.2">
      <c r="A46" s="35"/>
      <c r="B46" s="49"/>
      <c r="C46" s="35"/>
      <c r="D46" s="39"/>
      <c r="E46" s="35"/>
      <c r="F46" s="39"/>
      <c r="G46" s="75">
        <f t="shared" si="0"/>
        <v>0</v>
      </c>
      <c r="I46" s="49"/>
      <c r="J46" s="49"/>
      <c r="K46" s="49"/>
      <c r="L46" s="71">
        <v>0</v>
      </c>
      <c r="M46" s="49"/>
    </row>
    <row r="47" spans="1:13" x14ac:dyDescent="0.2">
      <c r="A47" s="32"/>
      <c r="B47" s="32"/>
      <c r="C47" s="32"/>
      <c r="D47" s="69"/>
      <c r="E47" s="32"/>
      <c r="F47" s="69"/>
      <c r="G47" s="70">
        <f t="shared" si="0"/>
        <v>0</v>
      </c>
      <c r="I47" s="32"/>
      <c r="J47" s="32"/>
      <c r="K47" s="32"/>
      <c r="L47" s="69">
        <v>0</v>
      </c>
      <c r="M47" s="32"/>
    </row>
    <row r="48" spans="1:13" x14ac:dyDescent="0.2">
      <c r="A48" s="35"/>
      <c r="B48" s="49"/>
      <c r="C48" s="35"/>
      <c r="D48" s="39"/>
      <c r="E48" s="35"/>
      <c r="F48" s="39"/>
      <c r="G48" s="75">
        <f t="shared" si="0"/>
        <v>0</v>
      </c>
      <c r="I48" s="49"/>
      <c r="J48" s="49"/>
      <c r="K48" s="49"/>
      <c r="L48" s="71">
        <v>0</v>
      </c>
      <c r="M48" s="49"/>
    </row>
    <row r="49" spans="1:13" x14ac:dyDescent="0.2">
      <c r="A49" s="32"/>
      <c r="B49" s="32"/>
      <c r="C49" s="32"/>
      <c r="D49" s="69"/>
      <c r="E49" s="32"/>
      <c r="F49" s="69"/>
      <c r="G49" s="70">
        <f t="shared" si="0"/>
        <v>0</v>
      </c>
      <c r="I49" s="32"/>
      <c r="J49" s="32"/>
      <c r="K49" s="32"/>
      <c r="L49" s="69">
        <v>0</v>
      </c>
      <c r="M49" s="32"/>
    </row>
    <row r="50" spans="1:13" x14ac:dyDescent="0.2">
      <c r="A50" s="35"/>
      <c r="B50" s="49"/>
      <c r="C50" s="35"/>
      <c r="D50" s="39"/>
      <c r="E50" s="35"/>
      <c r="F50" s="39"/>
      <c r="G50" s="75">
        <f t="shared" si="0"/>
        <v>0</v>
      </c>
      <c r="I50" s="49"/>
      <c r="J50" s="49"/>
      <c r="K50" s="49"/>
      <c r="L50" s="71">
        <v>0</v>
      </c>
      <c r="M50" s="49"/>
    </row>
    <row r="51" spans="1:13" x14ac:dyDescent="0.2">
      <c r="A51" s="32"/>
      <c r="B51" s="32"/>
      <c r="C51" s="32"/>
      <c r="D51" s="69"/>
      <c r="E51" s="32"/>
      <c r="F51" s="69"/>
      <c r="G51" s="70">
        <f t="shared" si="0"/>
        <v>0</v>
      </c>
      <c r="I51" s="32"/>
      <c r="J51" s="32"/>
      <c r="K51" s="32"/>
      <c r="L51" s="69">
        <v>0</v>
      </c>
      <c r="M51" s="32"/>
    </row>
    <row r="52" spans="1:13" x14ac:dyDescent="0.2">
      <c r="A52" s="35"/>
      <c r="B52" s="49"/>
      <c r="C52" s="35"/>
      <c r="D52" s="39"/>
      <c r="E52" s="35"/>
      <c r="F52" s="39"/>
      <c r="G52" s="75">
        <f t="shared" si="0"/>
        <v>0</v>
      </c>
      <c r="I52" s="49"/>
      <c r="J52" s="49"/>
      <c r="K52" s="49"/>
      <c r="L52" s="71">
        <v>0</v>
      </c>
      <c r="M52" s="49"/>
    </row>
    <row r="53" spans="1:13" x14ac:dyDescent="0.2">
      <c r="A53" s="32"/>
      <c r="B53" s="32"/>
      <c r="C53" s="32"/>
      <c r="D53" s="69"/>
      <c r="E53" s="32"/>
      <c r="F53" s="69"/>
      <c r="G53" s="70">
        <f t="shared" si="0"/>
        <v>0</v>
      </c>
      <c r="I53" s="32"/>
      <c r="J53" s="32"/>
      <c r="K53" s="32"/>
      <c r="L53" s="69">
        <v>0</v>
      </c>
      <c r="M53" s="32"/>
    </row>
    <row r="54" spans="1:13" x14ac:dyDescent="0.2">
      <c r="A54" s="35"/>
      <c r="B54" s="49"/>
      <c r="C54" s="35"/>
      <c r="D54" s="39"/>
      <c r="E54" s="35"/>
      <c r="F54" s="39"/>
      <c r="G54" s="75">
        <f t="shared" si="0"/>
        <v>0</v>
      </c>
      <c r="I54" s="49"/>
      <c r="J54" s="49"/>
      <c r="K54" s="49"/>
      <c r="L54" s="71">
        <v>0</v>
      </c>
      <c r="M54" s="49"/>
    </row>
    <row r="55" spans="1:13" x14ac:dyDescent="0.2">
      <c r="A55" s="32"/>
      <c r="B55" s="32"/>
      <c r="C55" s="32"/>
      <c r="D55" s="69"/>
      <c r="E55" s="32"/>
      <c r="F55" s="69"/>
      <c r="G55" s="70">
        <f t="shared" si="0"/>
        <v>0</v>
      </c>
      <c r="I55" s="32"/>
      <c r="J55" s="32"/>
      <c r="K55" s="32"/>
      <c r="L55" s="69">
        <v>0</v>
      </c>
      <c r="M55" s="32"/>
    </row>
    <row r="56" spans="1:13" x14ac:dyDescent="0.2">
      <c r="A56" s="35"/>
      <c r="B56" s="49"/>
      <c r="C56" s="35"/>
      <c r="D56" s="39"/>
      <c r="E56" s="35"/>
      <c r="F56" s="39"/>
      <c r="G56" s="75">
        <f t="shared" si="0"/>
        <v>0</v>
      </c>
      <c r="I56" s="49"/>
      <c r="J56" s="49"/>
      <c r="K56" s="49"/>
      <c r="L56" s="71">
        <v>0</v>
      </c>
      <c r="M56" s="49"/>
    </row>
    <row r="57" spans="1:13" x14ac:dyDescent="0.2">
      <c r="A57" s="32"/>
      <c r="B57" s="32"/>
      <c r="C57" s="32"/>
      <c r="D57" s="69"/>
      <c r="E57" s="32"/>
      <c r="F57" s="69"/>
      <c r="G57" s="70">
        <f t="shared" si="0"/>
        <v>0</v>
      </c>
      <c r="I57" s="32"/>
      <c r="J57" s="32"/>
      <c r="K57" s="32"/>
      <c r="L57" s="69">
        <v>0</v>
      </c>
      <c r="M57" s="32"/>
    </row>
    <row r="58" spans="1:13" x14ac:dyDescent="0.2">
      <c r="A58" s="35"/>
      <c r="B58" s="49"/>
      <c r="C58" s="35"/>
      <c r="D58" s="39"/>
      <c r="E58" s="35"/>
      <c r="F58" s="39"/>
      <c r="G58" s="75">
        <f t="shared" si="0"/>
        <v>0</v>
      </c>
      <c r="I58" s="49"/>
      <c r="J58" s="49"/>
      <c r="K58" s="49"/>
      <c r="L58" s="71">
        <v>0</v>
      </c>
      <c r="M58" s="49"/>
    </row>
    <row r="59" spans="1:13" x14ac:dyDescent="0.2">
      <c r="A59" s="32"/>
      <c r="B59" s="32"/>
      <c r="C59" s="32"/>
      <c r="D59" s="69"/>
      <c r="E59" s="32"/>
      <c r="F59" s="69"/>
      <c r="G59" s="70">
        <f t="shared" si="0"/>
        <v>0</v>
      </c>
      <c r="I59" s="32"/>
      <c r="J59" s="32"/>
      <c r="K59" s="32"/>
      <c r="L59" s="69">
        <v>0</v>
      </c>
      <c r="M59" s="32"/>
    </row>
    <row r="60" spans="1:13" x14ac:dyDescent="0.2">
      <c r="A60" s="35"/>
      <c r="B60" s="49"/>
      <c r="C60" s="35"/>
      <c r="D60" s="39"/>
      <c r="E60" s="35"/>
      <c r="F60" s="39"/>
      <c r="G60" s="75">
        <f t="shared" si="0"/>
        <v>0</v>
      </c>
      <c r="I60" s="49"/>
      <c r="J60" s="49"/>
      <c r="K60" s="49"/>
      <c r="L60" s="71">
        <v>0</v>
      </c>
      <c r="M60" s="49"/>
    </row>
    <row r="61" spans="1:13" x14ac:dyDescent="0.2">
      <c r="A61" s="32"/>
      <c r="B61" s="32"/>
      <c r="C61" s="32"/>
      <c r="D61" s="69"/>
      <c r="E61" s="32"/>
      <c r="F61" s="69"/>
      <c r="G61" s="70">
        <f t="shared" si="0"/>
        <v>0</v>
      </c>
      <c r="I61" s="32"/>
      <c r="J61" s="32"/>
      <c r="K61" s="32"/>
      <c r="L61" s="69">
        <v>0</v>
      </c>
      <c r="M61" s="32"/>
    </row>
    <row r="62" spans="1:13" x14ac:dyDescent="0.2">
      <c r="A62" s="35"/>
      <c r="B62" s="49"/>
      <c r="C62" s="35"/>
      <c r="D62" s="39"/>
      <c r="E62" s="35"/>
      <c r="F62" s="39"/>
      <c r="G62" s="75">
        <f t="shared" si="0"/>
        <v>0</v>
      </c>
      <c r="I62" s="49"/>
      <c r="J62" s="49"/>
      <c r="K62" s="49"/>
      <c r="L62" s="71">
        <v>0</v>
      </c>
      <c r="M62" s="49"/>
    </row>
    <row r="63" spans="1:13" x14ac:dyDescent="0.2">
      <c r="A63" s="32"/>
      <c r="B63" s="32"/>
      <c r="C63" s="32"/>
      <c r="D63" s="69"/>
      <c r="E63" s="32"/>
      <c r="F63" s="69"/>
      <c r="G63" s="70">
        <f t="shared" si="0"/>
        <v>0</v>
      </c>
      <c r="I63" s="32"/>
      <c r="J63" s="32"/>
      <c r="K63" s="32"/>
      <c r="L63" s="69">
        <v>0</v>
      </c>
      <c r="M63" s="32"/>
    </row>
  </sheetData>
  <sheetProtection algorithmName="SHA-512" hashValue="Ni4VHBYjPTx6eaqUek6wO7E9uMJdYDVVMNxXflKUDVc+Uvyd8tSXevr0vm7F92+pAb977F8XPYUgF9OJ0Djy3A==" saltValue="xAtGgDgp5viui+DqcGJTww==" spinCount="100000" sheet="1" objects="1" scenarios="1"/>
  <mergeCells count="3">
    <mergeCell ref="C3:F3"/>
    <mergeCell ref="C2:G2"/>
    <mergeCell ref="I9:M9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9"/>
  <sheetViews>
    <sheetView workbookViewId="0">
      <selection activeCell="I12" sqref="I12"/>
    </sheetView>
  </sheetViews>
  <sheetFormatPr defaultColWidth="11.42578125" defaultRowHeight="12.75" x14ac:dyDescent="0.2"/>
  <cols>
    <col min="1" max="1" width="40.7109375" style="37" customWidth="1"/>
    <col min="2" max="2" width="11.5703125" customWidth="1"/>
    <col min="3" max="3" width="19.42578125" style="37" customWidth="1"/>
    <col min="4" max="4" width="8.28515625" style="37" bestFit="1" customWidth="1"/>
    <col min="5" max="5" width="10.140625" style="302" bestFit="1" customWidth="1"/>
    <col min="6" max="6" width="10.42578125" style="302" bestFit="1" customWidth="1"/>
    <col min="7" max="7" width="12.85546875" style="41" bestFit="1" customWidth="1"/>
    <col min="8" max="8" width="11.140625" style="37" bestFit="1" customWidth="1"/>
    <col min="9" max="9" width="15.28515625" style="41" bestFit="1" customWidth="1"/>
    <col min="10" max="10" width="12.85546875" style="37" bestFit="1" customWidth="1"/>
    <col min="11" max="11" width="6.140625" style="61" customWidth="1"/>
    <col min="12" max="12" width="5.5703125" style="61" customWidth="1"/>
    <col min="13" max="13" width="12.140625" bestFit="1" customWidth="1"/>
  </cols>
  <sheetData>
    <row r="2" spans="1:13" ht="15.75" x14ac:dyDescent="0.25">
      <c r="C2" s="379" t="s">
        <v>136</v>
      </c>
      <c r="D2" s="379"/>
      <c r="E2" s="379"/>
      <c r="F2" s="379"/>
      <c r="G2" s="379"/>
      <c r="H2" s="379"/>
      <c r="I2" s="379"/>
      <c r="J2" s="379"/>
      <c r="M2" s="18" t="s">
        <v>132</v>
      </c>
    </row>
    <row r="3" spans="1:13" ht="15.75" x14ac:dyDescent="0.25">
      <c r="C3" s="378" t="s">
        <v>90</v>
      </c>
      <c r="D3" s="378"/>
      <c r="E3" s="378"/>
      <c r="F3" s="380"/>
      <c r="G3" s="380"/>
      <c r="H3" s="42"/>
      <c r="I3" s="43"/>
      <c r="J3" s="44" t="s">
        <v>129</v>
      </c>
      <c r="M3" s="18"/>
    </row>
    <row r="4" spans="1:13" ht="15" x14ac:dyDescent="0.25">
      <c r="A4" s="45" t="s">
        <v>133</v>
      </c>
      <c r="B4" s="45" t="s">
        <v>144</v>
      </c>
      <c r="C4" s="29" t="s">
        <v>84</v>
      </c>
      <c r="D4" s="30" t="s">
        <v>24</v>
      </c>
      <c r="E4" s="300" t="s">
        <v>130</v>
      </c>
      <c r="F4" s="300" t="s">
        <v>131</v>
      </c>
      <c r="G4" s="46" t="s">
        <v>26</v>
      </c>
      <c r="H4" s="44" t="s">
        <v>145</v>
      </c>
      <c r="I4" s="179" t="s">
        <v>253</v>
      </c>
      <c r="J4" s="63">
        <f>SUM(I:I)</f>
        <v>0</v>
      </c>
      <c r="M4" s="27">
        <v>44562</v>
      </c>
    </row>
    <row r="5" spans="1:13" ht="15" x14ac:dyDescent="0.25">
      <c r="A5" s="32"/>
      <c r="B5" s="32"/>
      <c r="C5" s="32"/>
      <c r="D5" s="33"/>
      <c r="E5" s="34"/>
      <c r="F5" s="34"/>
      <c r="G5" s="319"/>
      <c r="H5" s="34"/>
      <c r="I5" s="62">
        <f t="shared" ref="I5:I63" si="0">IF((H5-F5)&gt;0,G5/(H5-F5+1)*(L5-K5+1),0)</f>
        <v>0</v>
      </c>
      <c r="J5" s="47"/>
      <c r="K5" s="61">
        <f>IF(F5&lt;$M$4,$M$4,F5)</f>
        <v>44562</v>
      </c>
      <c r="L5" s="61">
        <f>IF(H5&gt;$M$5,$M$5,H5)</f>
        <v>0</v>
      </c>
      <c r="M5" s="27">
        <v>44926</v>
      </c>
    </row>
    <row r="6" spans="1:13" x14ac:dyDescent="0.2">
      <c r="A6" s="35"/>
      <c r="B6" s="49"/>
      <c r="C6" s="36"/>
      <c r="D6" s="35"/>
      <c r="E6" s="301"/>
      <c r="F6" s="301"/>
      <c r="G6" s="39"/>
      <c r="H6" s="48"/>
      <c r="I6" s="64">
        <f t="shared" si="0"/>
        <v>0</v>
      </c>
      <c r="K6" s="61">
        <f t="shared" ref="K6:K21" si="1">IF(F6&lt;$M$4,$M$4,F6)</f>
        <v>44562</v>
      </c>
      <c r="L6" s="61">
        <f t="shared" ref="L6:L21" si="2">IF(H6&gt;$M$5,$M$5,H6)</f>
        <v>0</v>
      </c>
      <c r="M6" s="3" t="s">
        <v>147</v>
      </c>
    </row>
    <row r="7" spans="1:13" x14ac:dyDescent="0.2">
      <c r="A7" s="32"/>
      <c r="B7" s="32"/>
      <c r="C7" s="32"/>
      <c r="D7" s="33"/>
      <c r="E7" s="34"/>
      <c r="F7" s="34"/>
      <c r="G7" s="38"/>
      <c r="H7" s="34"/>
      <c r="I7" s="62">
        <f t="shared" si="0"/>
        <v>0</v>
      </c>
      <c r="K7" s="61">
        <f t="shared" si="1"/>
        <v>44562</v>
      </c>
      <c r="L7" s="61">
        <f t="shared" si="2"/>
        <v>0</v>
      </c>
      <c r="M7" s="3" t="s">
        <v>146</v>
      </c>
    </row>
    <row r="8" spans="1:13" x14ac:dyDescent="0.2">
      <c r="A8" s="35"/>
      <c r="B8" s="49"/>
      <c r="C8" s="35"/>
      <c r="D8" s="35"/>
      <c r="E8" s="301"/>
      <c r="F8" s="301"/>
      <c r="G8" s="39"/>
      <c r="H8" s="48"/>
      <c r="I8" s="64">
        <f t="shared" si="0"/>
        <v>0</v>
      </c>
      <c r="K8" s="61">
        <f t="shared" si="1"/>
        <v>44562</v>
      </c>
      <c r="L8" s="61">
        <f t="shared" si="2"/>
        <v>0</v>
      </c>
    </row>
    <row r="9" spans="1:13" x14ac:dyDescent="0.2">
      <c r="A9" s="32"/>
      <c r="B9" s="32"/>
      <c r="C9" s="32"/>
      <c r="D9" s="33"/>
      <c r="E9" s="34"/>
      <c r="F9" s="34"/>
      <c r="G9" s="319"/>
      <c r="H9" s="33"/>
      <c r="I9" s="62">
        <f t="shared" si="0"/>
        <v>0</v>
      </c>
      <c r="K9" s="61">
        <f t="shared" si="1"/>
        <v>44562</v>
      </c>
      <c r="L9" s="61">
        <f t="shared" si="2"/>
        <v>0</v>
      </c>
    </row>
    <row r="10" spans="1:13" x14ac:dyDescent="0.2">
      <c r="A10" s="35"/>
      <c r="B10" s="49"/>
      <c r="C10" s="35"/>
      <c r="D10" s="35"/>
      <c r="E10" s="68"/>
      <c r="F10" s="68"/>
      <c r="G10" s="39"/>
      <c r="H10" s="49"/>
      <c r="I10" s="64">
        <f t="shared" si="0"/>
        <v>0</v>
      </c>
      <c r="K10" s="61">
        <f t="shared" si="1"/>
        <v>44562</v>
      </c>
      <c r="L10" s="61">
        <f t="shared" si="2"/>
        <v>0</v>
      </c>
    </row>
    <row r="11" spans="1:13" x14ac:dyDescent="0.2">
      <c r="A11" s="32"/>
      <c r="B11" s="32"/>
      <c r="C11" s="32"/>
      <c r="D11" s="33"/>
      <c r="E11" s="34"/>
      <c r="F11" s="34"/>
      <c r="G11" s="38"/>
      <c r="H11" s="33"/>
      <c r="I11" s="62">
        <f t="shared" si="0"/>
        <v>0</v>
      </c>
      <c r="K11" s="61">
        <f t="shared" si="1"/>
        <v>44562</v>
      </c>
      <c r="L11" s="61">
        <f t="shared" si="2"/>
        <v>0</v>
      </c>
    </row>
    <row r="12" spans="1:13" x14ac:dyDescent="0.2">
      <c r="A12" s="35"/>
      <c r="B12" s="49"/>
      <c r="C12" s="35"/>
      <c r="D12" s="35"/>
      <c r="E12" s="68"/>
      <c r="F12" s="68"/>
      <c r="G12" s="39"/>
      <c r="H12" s="48"/>
      <c r="I12" s="64">
        <f t="shared" si="0"/>
        <v>0</v>
      </c>
      <c r="J12" s="50"/>
      <c r="K12" s="61">
        <f t="shared" si="1"/>
        <v>44562</v>
      </c>
      <c r="L12" s="61">
        <f t="shared" si="2"/>
        <v>0</v>
      </c>
    </row>
    <row r="13" spans="1:13" x14ac:dyDescent="0.2">
      <c r="A13" s="32"/>
      <c r="B13" s="32"/>
      <c r="C13" s="32"/>
      <c r="D13" s="33"/>
      <c r="E13" s="34"/>
      <c r="F13" s="34"/>
      <c r="G13" s="38"/>
      <c r="H13" s="33"/>
      <c r="I13" s="62">
        <f t="shared" si="0"/>
        <v>0</v>
      </c>
      <c r="K13" s="61">
        <f t="shared" si="1"/>
        <v>44562</v>
      </c>
      <c r="L13" s="61">
        <f t="shared" si="2"/>
        <v>0</v>
      </c>
    </row>
    <row r="14" spans="1:13" x14ac:dyDescent="0.2">
      <c r="A14" s="35"/>
      <c r="B14" s="49"/>
      <c r="C14" s="35"/>
      <c r="D14" s="35"/>
      <c r="E14" s="68"/>
      <c r="F14" s="68"/>
      <c r="G14" s="40"/>
      <c r="H14" s="48"/>
      <c r="I14" s="64">
        <f t="shared" si="0"/>
        <v>0</v>
      </c>
      <c r="K14" s="61">
        <f t="shared" si="1"/>
        <v>44562</v>
      </c>
      <c r="L14" s="61">
        <f t="shared" si="2"/>
        <v>0</v>
      </c>
    </row>
    <row r="15" spans="1:13" x14ac:dyDescent="0.2">
      <c r="A15" s="32"/>
      <c r="B15" s="32"/>
      <c r="C15" s="32"/>
      <c r="D15" s="33"/>
      <c r="E15" s="34"/>
      <c r="F15" s="34"/>
      <c r="G15" s="38"/>
      <c r="H15" s="33"/>
      <c r="I15" s="62">
        <f t="shared" si="0"/>
        <v>0</v>
      </c>
      <c r="K15" s="61">
        <f t="shared" si="1"/>
        <v>44562</v>
      </c>
      <c r="L15" s="61">
        <f t="shared" si="2"/>
        <v>0</v>
      </c>
    </row>
    <row r="16" spans="1:13" x14ac:dyDescent="0.2">
      <c r="A16" s="35"/>
      <c r="B16" s="49"/>
      <c r="C16" s="35"/>
      <c r="D16" s="35"/>
      <c r="E16" s="68"/>
      <c r="F16" s="68"/>
      <c r="G16" s="39"/>
      <c r="H16" s="48"/>
      <c r="I16" s="64">
        <f t="shared" si="0"/>
        <v>0</v>
      </c>
      <c r="K16" s="61">
        <f t="shared" si="1"/>
        <v>44562</v>
      </c>
      <c r="L16" s="61">
        <f t="shared" si="2"/>
        <v>0</v>
      </c>
    </row>
    <row r="17" spans="1:12" x14ac:dyDescent="0.2">
      <c r="A17" s="32"/>
      <c r="B17" s="32"/>
      <c r="C17" s="32"/>
      <c r="D17" s="33"/>
      <c r="E17" s="34"/>
      <c r="F17" s="34"/>
      <c r="G17" s="38"/>
      <c r="H17" s="33"/>
      <c r="I17" s="62">
        <f t="shared" si="0"/>
        <v>0</v>
      </c>
      <c r="K17" s="61">
        <f t="shared" si="1"/>
        <v>44562</v>
      </c>
      <c r="L17" s="61">
        <f t="shared" si="2"/>
        <v>0</v>
      </c>
    </row>
    <row r="18" spans="1:12" x14ac:dyDescent="0.2">
      <c r="A18" s="35"/>
      <c r="B18" s="49"/>
      <c r="C18" s="35"/>
      <c r="D18" s="35"/>
      <c r="E18" s="68"/>
      <c r="F18" s="68"/>
      <c r="G18" s="39"/>
      <c r="H18" s="48"/>
      <c r="I18" s="64">
        <f t="shared" si="0"/>
        <v>0</v>
      </c>
      <c r="K18" s="61">
        <f t="shared" si="1"/>
        <v>44562</v>
      </c>
      <c r="L18" s="61">
        <f t="shared" si="2"/>
        <v>0</v>
      </c>
    </row>
    <row r="19" spans="1:12" x14ac:dyDescent="0.2">
      <c r="A19" s="32"/>
      <c r="B19" s="32"/>
      <c r="C19" s="32"/>
      <c r="D19" s="33"/>
      <c r="E19" s="34"/>
      <c r="F19" s="34"/>
      <c r="G19" s="38"/>
      <c r="H19" s="33"/>
      <c r="I19" s="62">
        <f t="shared" si="0"/>
        <v>0</v>
      </c>
      <c r="K19" s="61">
        <f t="shared" si="1"/>
        <v>44562</v>
      </c>
      <c r="L19" s="61">
        <f t="shared" si="2"/>
        <v>0</v>
      </c>
    </row>
    <row r="20" spans="1:12" x14ac:dyDescent="0.2">
      <c r="A20" s="35"/>
      <c r="B20" s="49"/>
      <c r="C20" s="35"/>
      <c r="D20" s="35"/>
      <c r="E20" s="68"/>
      <c r="F20" s="68"/>
      <c r="G20" s="39"/>
      <c r="H20" s="48"/>
      <c r="I20" s="64">
        <f t="shared" si="0"/>
        <v>0</v>
      </c>
      <c r="K20" s="61">
        <f t="shared" si="1"/>
        <v>44562</v>
      </c>
      <c r="L20" s="61">
        <f t="shared" si="2"/>
        <v>0</v>
      </c>
    </row>
    <row r="21" spans="1:12" x14ac:dyDescent="0.2">
      <c r="A21" s="32"/>
      <c r="B21" s="32"/>
      <c r="C21" s="32"/>
      <c r="D21" s="33"/>
      <c r="E21" s="34"/>
      <c r="F21" s="34"/>
      <c r="G21" s="38"/>
      <c r="H21" s="33"/>
      <c r="I21" s="62">
        <f t="shared" si="0"/>
        <v>0</v>
      </c>
      <c r="K21" s="61">
        <f t="shared" si="1"/>
        <v>44562</v>
      </c>
      <c r="L21" s="61">
        <f t="shared" si="2"/>
        <v>0</v>
      </c>
    </row>
    <row r="22" spans="1:12" x14ac:dyDescent="0.2">
      <c r="A22" s="35"/>
      <c r="B22" s="49"/>
      <c r="C22" s="35"/>
      <c r="D22" s="35"/>
      <c r="E22" s="68"/>
      <c r="F22" s="68"/>
      <c r="G22" s="39"/>
      <c r="H22" s="48"/>
      <c r="I22" s="64">
        <f t="shared" si="0"/>
        <v>0</v>
      </c>
      <c r="K22" s="61">
        <f t="shared" ref="K22:K63" si="3">IF(F22&lt;$M$4,$M$4,F22)</f>
        <v>44562</v>
      </c>
      <c r="L22" s="61">
        <f t="shared" ref="L22:L63" si="4">IF(H22&gt;$M$5,$M$5,H22)</f>
        <v>0</v>
      </c>
    </row>
    <row r="23" spans="1:12" x14ac:dyDescent="0.2">
      <c r="A23" s="32"/>
      <c r="B23" s="32"/>
      <c r="C23" s="32"/>
      <c r="D23" s="33"/>
      <c r="E23" s="34"/>
      <c r="F23" s="34"/>
      <c r="G23" s="38"/>
      <c r="H23" s="34"/>
      <c r="I23" s="62">
        <f t="shared" si="0"/>
        <v>0</v>
      </c>
      <c r="K23" s="61">
        <f t="shared" si="3"/>
        <v>44562</v>
      </c>
      <c r="L23" s="61">
        <f t="shared" si="4"/>
        <v>0</v>
      </c>
    </row>
    <row r="24" spans="1:12" x14ac:dyDescent="0.2">
      <c r="A24" s="35"/>
      <c r="B24" s="49"/>
      <c r="C24" s="35"/>
      <c r="D24" s="35"/>
      <c r="E24" s="68"/>
      <c r="F24" s="68"/>
      <c r="G24" s="39"/>
      <c r="H24" s="48"/>
      <c r="I24" s="64">
        <f t="shared" si="0"/>
        <v>0</v>
      </c>
      <c r="K24" s="61">
        <f t="shared" si="3"/>
        <v>44562</v>
      </c>
      <c r="L24" s="61">
        <f t="shared" si="4"/>
        <v>0</v>
      </c>
    </row>
    <row r="25" spans="1:12" x14ac:dyDescent="0.2">
      <c r="A25" s="32"/>
      <c r="B25" s="32"/>
      <c r="C25" s="32"/>
      <c r="D25" s="33"/>
      <c r="E25" s="34"/>
      <c r="F25" s="34"/>
      <c r="G25" s="38"/>
      <c r="H25" s="33"/>
      <c r="I25" s="62">
        <f t="shared" si="0"/>
        <v>0</v>
      </c>
      <c r="K25" s="61">
        <f t="shared" si="3"/>
        <v>44562</v>
      </c>
      <c r="L25" s="61">
        <f t="shared" si="4"/>
        <v>0</v>
      </c>
    </row>
    <row r="26" spans="1:12" x14ac:dyDescent="0.2">
      <c r="A26" s="35"/>
      <c r="B26" s="49"/>
      <c r="C26" s="35"/>
      <c r="D26" s="35"/>
      <c r="E26" s="68"/>
      <c r="F26" s="68"/>
      <c r="G26" s="39"/>
      <c r="H26" s="48"/>
      <c r="I26" s="64">
        <f t="shared" si="0"/>
        <v>0</v>
      </c>
      <c r="K26" s="61">
        <f t="shared" si="3"/>
        <v>44562</v>
      </c>
      <c r="L26" s="61">
        <f t="shared" si="4"/>
        <v>0</v>
      </c>
    </row>
    <row r="27" spans="1:12" x14ac:dyDescent="0.2">
      <c r="A27" s="32"/>
      <c r="B27" s="32"/>
      <c r="C27" s="32"/>
      <c r="D27" s="33"/>
      <c r="E27" s="34"/>
      <c r="F27" s="34"/>
      <c r="G27" s="38"/>
      <c r="H27" s="33"/>
      <c r="I27" s="62">
        <f t="shared" si="0"/>
        <v>0</v>
      </c>
      <c r="K27" s="61">
        <f t="shared" si="3"/>
        <v>44562</v>
      </c>
      <c r="L27" s="61">
        <f t="shared" si="4"/>
        <v>0</v>
      </c>
    </row>
    <row r="28" spans="1:12" x14ac:dyDescent="0.2">
      <c r="A28" s="35"/>
      <c r="B28" s="49"/>
      <c r="C28" s="35"/>
      <c r="D28" s="35"/>
      <c r="E28" s="68"/>
      <c r="F28" s="68"/>
      <c r="G28" s="39"/>
      <c r="H28" s="48"/>
      <c r="I28" s="64">
        <f t="shared" si="0"/>
        <v>0</v>
      </c>
      <c r="K28" s="61">
        <f t="shared" si="3"/>
        <v>44562</v>
      </c>
      <c r="L28" s="61">
        <f t="shared" si="4"/>
        <v>0</v>
      </c>
    </row>
    <row r="29" spans="1:12" x14ac:dyDescent="0.2">
      <c r="A29" s="32"/>
      <c r="B29" s="32"/>
      <c r="C29" s="32"/>
      <c r="D29" s="33"/>
      <c r="E29" s="34"/>
      <c r="F29" s="34"/>
      <c r="G29" s="38"/>
      <c r="H29" s="33"/>
      <c r="I29" s="62">
        <f t="shared" si="0"/>
        <v>0</v>
      </c>
      <c r="K29" s="61">
        <f t="shared" si="3"/>
        <v>44562</v>
      </c>
      <c r="L29" s="61">
        <f t="shared" si="4"/>
        <v>0</v>
      </c>
    </row>
    <row r="30" spans="1:12" x14ac:dyDescent="0.2">
      <c r="A30" s="35"/>
      <c r="B30" s="49"/>
      <c r="C30" s="35"/>
      <c r="D30" s="35"/>
      <c r="E30" s="68"/>
      <c r="F30" s="68"/>
      <c r="G30" s="39"/>
      <c r="H30" s="48"/>
      <c r="I30" s="64">
        <f t="shared" si="0"/>
        <v>0</v>
      </c>
      <c r="K30" s="61">
        <f t="shared" si="3"/>
        <v>44562</v>
      </c>
      <c r="L30" s="61">
        <f t="shared" si="4"/>
        <v>0</v>
      </c>
    </row>
    <row r="31" spans="1:12" x14ac:dyDescent="0.2">
      <c r="A31" s="32"/>
      <c r="B31" s="32"/>
      <c r="C31" s="32"/>
      <c r="D31" s="33"/>
      <c r="E31" s="34"/>
      <c r="F31" s="34"/>
      <c r="G31" s="38"/>
      <c r="H31" s="33"/>
      <c r="I31" s="62">
        <f t="shared" si="0"/>
        <v>0</v>
      </c>
      <c r="K31" s="61">
        <f t="shared" si="3"/>
        <v>44562</v>
      </c>
      <c r="L31" s="61">
        <f t="shared" si="4"/>
        <v>0</v>
      </c>
    </row>
    <row r="32" spans="1:12" x14ac:dyDescent="0.2">
      <c r="A32" s="35"/>
      <c r="B32" s="49"/>
      <c r="C32" s="35"/>
      <c r="D32" s="35"/>
      <c r="E32" s="68"/>
      <c r="F32" s="68"/>
      <c r="G32" s="39"/>
      <c r="H32" s="48"/>
      <c r="I32" s="64">
        <f t="shared" si="0"/>
        <v>0</v>
      </c>
      <c r="K32" s="61">
        <f t="shared" si="3"/>
        <v>44562</v>
      </c>
      <c r="L32" s="61">
        <f t="shared" si="4"/>
        <v>0</v>
      </c>
    </row>
    <row r="33" spans="1:12" x14ac:dyDescent="0.2">
      <c r="A33" s="32"/>
      <c r="B33" s="32"/>
      <c r="C33" s="32"/>
      <c r="D33" s="33"/>
      <c r="E33" s="34"/>
      <c r="F33" s="34"/>
      <c r="G33" s="38"/>
      <c r="H33" s="33"/>
      <c r="I33" s="62">
        <f t="shared" si="0"/>
        <v>0</v>
      </c>
      <c r="K33" s="61">
        <f t="shared" si="3"/>
        <v>44562</v>
      </c>
      <c r="L33" s="61">
        <f t="shared" si="4"/>
        <v>0</v>
      </c>
    </row>
    <row r="34" spans="1:12" x14ac:dyDescent="0.2">
      <c r="A34" s="35"/>
      <c r="B34" s="49"/>
      <c r="C34" s="35"/>
      <c r="D34" s="35"/>
      <c r="E34" s="68"/>
      <c r="F34" s="68"/>
      <c r="G34" s="39"/>
      <c r="H34" s="48"/>
      <c r="I34" s="64">
        <f t="shared" si="0"/>
        <v>0</v>
      </c>
      <c r="K34" s="61">
        <f t="shared" si="3"/>
        <v>44562</v>
      </c>
      <c r="L34" s="61">
        <f t="shared" si="4"/>
        <v>0</v>
      </c>
    </row>
    <row r="35" spans="1:12" x14ac:dyDescent="0.2">
      <c r="A35" s="32"/>
      <c r="B35" s="32"/>
      <c r="C35" s="32"/>
      <c r="D35" s="33"/>
      <c r="E35" s="34"/>
      <c r="F35" s="34"/>
      <c r="G35" s="38"/>
      <c r="H35" s="33"/>
      <c r="I35" s="62">
        <f t="shared" si="0"/>
        <v>0</v>
      </c>
      <c r="K35" s="61">
        <f t="shared" si="3"/>
        <v>44562</v>
      </c>
      <c r="L35" s="61">
        <f t="shared" si="4"/>
        <v>0</v>
      </c>
    </row>
    <row r="36" spans="1:12" x14ac:dyDescent="0.2">
      <c r="A36" s="35"/>
      <c r="B36" s="49"/>
      <c r="C36" s="35"/>
      <c r="D36" s="35"/>
      <c r="E36" s="68"/>
      <c r="F36" s="68"/>
      <c r="G36" s="39"/>
      <c r="H36" s="48"/>
      <c r="I36" s="64">
        <f t="shared" si="0"/>
        <v>0</v>
      </c>
      <c r="K36" s="61">
        <f t="shared" si="3"/>
        <v>44562</v>
      </c>
      <c r="L36" s="61">
        <f t="shared" si="4"/>
        <v>0</v>
      </c>
    </row>
    <row r="37" spans="1:12" x14ac:dyDescent="0.2">
      <c r="A37" s="32"/>
      <c r="B37" s="32"/>
      <c r="C37" s="32"/>
      <c r="D37" s="33"/>
      <c r="E37" s="34"/>
      <c r="F37" s="34"/>
      <c r="G37" s="38"/>
      <c r="H37" s="33"/>
      <c r="I37" s="62">
        <f t="shared" si="0"/>
        <v>0</v>
      </c>
      <c r="K37" s="61">
        <f t="shared" si="3"/>
        <v>44562</v>
      </c>
      <c r="L37" s="61">
        <f t="shared" si="4"/>
        <v>0</v>
      </c>
    </row>
    <row r="38" spans="1:12" x14ac:dyDescent="0.2">
      <c r="A38" s="35"/>
      <c r="B38" s="49"/>
      <c r="C38" s="35"/>
      <c r="D38" s="35"/>
      <c r="E38" s="68"/>
      <c r="F38" s="68"/>
      <c r="G38" s="39"/>
      <c r="H38" s="48"/>
      <c r="I38" s="64">
        <f t="shared" si="0"/>
        <v>0</v>
      </c>
      <c r="K38" s="61">
        <f t="shared" si="3"/>
        <v>44562</v>
      </c>
      <c r="L38" s="61">
        <f t="shared" si="4"/>
        <v>0</v>
      </c>
    </row>
    <row r="39" spans="1:12" x14ac:dyDescent="0.2">
      <c r="A39" s="32"/>
      <c r="B39" s="32"/>
      <c r="C39" s="32"/>
      <c r="D39" s="33"/>
      <c r="E39" s="34"/>
      <c r="F39" s="34"/>
      <c r="G39" s="38"/>
      <c r="H39" s="33"/>
      <c r="I39" s="62">
        <f t="shared" si="0"/>
        <v>0</v>
      </c>
      <c r="K39" s="61">
        <f t="shared" si="3"/>
        <v>44562</v>
      </c>
      <c r="L39" s="61">
        <f t="shared" si="4"/>
        <v>0</v>
      </c>
    </row>
    <row r="40" spans="1:12" x14ac:dyDescent="0.2">
      <c r="A40" s="35"/>
      <c r="B40" s="49"/>
      <c r="C40" s="35"/>
      <c r="D40" s="35"/>
      <c r="E40" s="68"/>
      <c r="F40" s="68"/>
      <c r="G40" s="39"/>
      <c r="H40" s="48"/>
      <c r="I40" s="64">
        <f t="shared" si="0"/>
        <v>0</v>
      </c>
      <c r="K40" s="61">
        <f t="shared" si="3"/>
        <v>44562</v>
      </c>
      <c r="L40" s="61">
        <f t="shared" si="4"/>
        <v>0</v>
      </c>
    </row>
    <row r="41" spans="1:12" x14ac:dyDescent="0.2">
      <c r="A41" s="32"/>
      <c r="B41" s="32"/>
      <c r="C41" s="32"/>
      <c r="D41" s="33"/>
      <c r="E41" s="34"/>
      <c r="F41" s="34"/>
      <c r="G41" s="38"/>
      <c r="H41" s="33"/>
      <c r="I41" s="62">
        <f t="shared" si="0"/>
        <v>0</v>
      </c>
      <c r="K41" s="61">
        <f t="shared" si="3"/>
        <v>44562</v>
      </c>
      <c r="L41" s="61">
        <f t="shared" si="4"/>
        <v>0</v>
      </c>
    </row>
    <row r="42" spans="1:12" x14ac:dyDescent="0.2">
      <c r="A42" s="35"/>
      <c r="B42" s="49"/>
      <c r="C42" s="35"/>
      <c r="D42" s="35"/>
      <c r="E42" s="68"/>
      <c r="F42" s="68"/>
      <c r="G42" s="39"/>
      <c r="H42" s="48"/>
      <c r="I42" s="64">
        <f t="shared" si="0"/>
        <v>0</v>
      </c>
      <c r="K42" s="61">
        <f t="shared" si="3"/>
        <v>44562</v>
      </c>
      <c r="L42" s="61">
        <f t="shared" si="4"/>
        <v>0</v>
      </c>
    </row>
    <row r="43" spans="1:12" x14ac:dyDescent="0.2">
      <c r="A43" s="32"/>
      <c r="B43" s="32"/>
      <c r="C43" s="32"/>
      <c r="D43" s="33"/>
      <c r="E43" s="34"/>
      <c r="F43" s="34"/>
      <c r="G43" s="38"/>
      <c r="H43" s="33"/>
      <c r="I43" s="62">
        <f t="shared" si="0"/>
        <v>0</v>
      </c>
      <c r="K43" s="61">
        <f t="shared" si="3"/>
        <v>44562</v>
      </c>
      <c r="L43" s="61">
        <f t="shared" si="4"/>
        <v>0</v>
      </c>
    </row>
    <row r="44" spans="1:12" x14ac:dyDescent="0.2">
      <c r="A44" s="35"/>
      <c r="B44" s="49"/>
      <c r="C44" s="35"/>
      <c r="D44" s="35"/>
      <c r="E44" s="68"/>
      <c r="F44" s="68"/>
      <c r="G44" s="39"/>
      <c r="H44" s="48"/>
      <c r="I44" s="64">
        <f t="shared" si="0"/>
        <v>0</v>
      </c>
      <c r="K44" s="61">
        <f t="shared" si="3"/>
        <v>44562</v>
      </c>
      <c r="L44" s="61">
        <f t="shared" si="4"/>
        <v>0</v>
      </c>
    </row>
    <row r="45" spans="1:12" x14ac:dyDescent="0.2">
      <c r="A45" s="32"/>
      <c r="B45" s="32"/>
      <c r="C45" s="32"/>
      <c r="D45" s="33"/>
      <c r="E45" s="34"/>
      <c r="F45" s="34"/>
      <c r="G45" s="38"/>
      <c r="H45" s="33"/>
      <c r="I45" s="62">
        <f t="shared" si="0"/>
        <v>0</v>
      </c>
      <c r="K45" s="61">
        <f t="shared" si="3"/>
        <v>44562</v>
      </c>
      <c r="L45" s="61">
        <f t="shared" si="4"/>
        <v>0</v>
      </c>
    </row>
    <row r="46" spans="1:12" x14ac:dyDescent="0.2">
      <c r="A46" s="35"/>
      <c r="B46" s="49"/>
      <c r="C46" s="35"/>
      <c r="D46" s="35"/>
      <c r="E46" s="68"/>
      <c r="F46" s="68"/>
      <c r="G46" s="39"/>
      <c r="H46" s="48"/>
      <c r="I46" s="64">
        <f t="shared" si="0"/>
        <v>0</v>
      </c>
      <c r="K46" s="61">
        <f t="shared" si="3"/>
        <v>44562</v>
      </c>
      <c r="L46" s="61">
        <f t="shared" si="4"/>
        <v>0</v>
      </c>
    </row>
    <row r="47" spans="1:12" x14ac:dyDescent="0.2">
      <c r="A47" s="32"/>
      <c r="B47" s="32"/>
      <c r="C47" s="32"/>
      <c r="D47" s="33"/>
      <c r="E47" s="34"/>
      <c r="F47" s="34"/>
      <c r="G47" s="38"/>
      <c r="H47" s="33"/>
      <c r="I47" s="62">
        <f t="shared" si="0"/>
        <v>0</v>
      </c>
      <c r="K47" s="61">
        <f t="shared" si="3"/>
        <v>44562</v>
      </c>
      <c r="L47" s="61">
        <f t="shared" si="4"/>
        <v>0</v>
      </c>
    </row>
    <row r="48" spans="1:12" x14ac:dyDescent="0.2">
      <c r="A48" s="35"/>
      <c r="B48" s="49"/>
      <c r="C48" s="35"/>
      <c r="D48" s="35"/>
      <c r="E48" s="68"/>
      <c r="F48" s="68"/>
      <c r="G48" s="39"/>
      <c r="H48" s="48"/>
      <c r="I48" s="64">
        <f t="shared" si="0"/>
        <v>0</v>
      </c>
      <c r="K48" s="61">
        <f t="shared" si="3"/>
        <v>44562</v>
      </c>
      <c r="L48" s="61">
        <f t="shared" si="4"/>
        <v>0</v>
      </c>
    </row>
    <row r="49" spans="1:12" x14ac:dyDescent="0.2">
      <c r="A49" s="32"/>
      <c r="B49" s="32"/>
      <c r="C49" s="32"/>
      <c r="D49" s="33"/>
      <c r="E49" s="34"/>
      <c r="F49" s="34"/>
      <c r="G49" s="38"/>
      <c r="H49" s="33"/>
      <c r="I49" s="62">
        <f t="shared" si="0"/>
        <v>0</v>
      </c>
      <c r="K49" s="61">
        <f t="shared" si="3"/>
        <v>44562</v>
      </c>
      <c r="L49" s="61">
        <f t="shared" si="4"/>
        <v>0</v>
      </c>
    </row>
    <row r="50" spans="1:12" x14ac:dyDescent="0.2">
      <c r="A50" s="35"/>
      <c r="B50" s="49"/>
      <c r="C50" s="35"/>
      <c r="D50" s="35"/>
      <c r="E50" s="68"/>
      <c r="F50" s="68"/>
      <c r="G50" s="39"/>
      <c r="H50" s="48"/>
      <c r="I50" s="64">
        <f t="shared" si="0"/>
        <v>0</v>
      </c>
      <c r="K50" s="61">
        <f t="shared" si="3"/>
        <v>44562</v>
      </c>
      <c r="L50" s="61">
        <f t="shared" si="4"/>
        <v>0</v>
      </c>
    </row>
    <row r="51" spans="1:12" x14ac:dyDescent="0.2">
      <c r="A51" s="32"/>
      <c r="B51" s="32"/>
      <c r="C51" s="32"/>
      <c r="D51" s="33"/>
      <c r="E51" s="34"/>
      <c r="F51" s="34"/>
      <c r="G51" s="38"/>
      <c r="H51" s="33"/>
      <c r="I51" s="62">
        <f t="shared" si="0"/>
        <v>0</v>
      </c>
      <c r="K51" s="61">
        <f t="shared" si="3"/>
        <v>44562</v>
      </c>
      <c r="L51" s="61">
        <f t="shared" si="4"/>
        <v>0</v>
      </c>
    </row>
    <row r="52" spans="1:12" x14ac:dyDescent="0.2">
      <c r="A52" s="35"/>
      <c r="B52" s="49"/>
      <c r="C52" s="35"/>
      <c r="D52" s="35"/>
      <c r="E52" s="68"/>
      <c r="F52" s="68"/>
      <c r="G52" s="39"/>
      <c r="H52" s="48"/>
      <c r="I52" s="64">
        <f t="shared" si="0"/>
        <v>0</v>
      </c>
      <c r="K52" s="61">
        <f t="shared" si="3"/>
        <v>44562</v>
      </c>
      <c r="L52" s="61">
        <f t="shared" si="4"/>
        <v>0</v>
      </c>
    </row>
    <row r="53" spans="1:12" x14ac:dyDescent="0.2">
      <c r="A53" s="32"/>
      <c r="B53" s="32"/>
      <c r="C53" s="32"/>
      <c r="D53" s="33"/>
      <c r="E53" s="34"/>
      <c r="F53" s="34"/>
      <c r="G53" s="38"/>
      <c r="H53" s="33"/>
      <c r="I53" s="62">
        <f t="shared" si="0"/>
        <v>0</v>
      </c>
      <c r="K53" s="61">
        <f t="shared" si="3"/>
        <v>44562</v>
      </c>
      <c r="L53" s="61">
        <f t="shared" si="4"/>
        <v>0</v>
      </c>
    </row>
    <row r="54" spans="1:12" x14ac:dyDescent="0.2">
      <c r="A54" s="35"/>
      <c r="B54" s="49"/>
      <c r="C54" s="35"/>
      <c r="D54" s="35"/>
      <c r="E54" s="68"/>
      <c r="F54" s="68"/>
      <c r="G54" s="39"/>
      <c r="H54" s="48"/>
      <c r="I54" s="64">
        <f t="shared" si="0"/>
        <v>0</v>
      </c>
      <c r="K54" s="61">
        <f t="shared" si="3"/>
        <v>44562</v>
      </c>
      <c r="L54" s="61">
        <f t="shared" si="4"/>
        <v>0</v>
      </c>
    </row>
    <row r="55" spans="1:12" x14ac:dyDescent="0.2">
      <c r="A55" s="32"/>
      <c r="B55" s="32"/>
      <c r="C55" s="32"/>
      <c r="D55" s="33"/>
      <c r="E55" s="34"/>
      <c r="F55" s="34"/>
      <c r="G55" s="38"/>
      <c r="H55" s="33"/>
      <c r="I55" s="62">
        <f t="shared" si="0"/>
        <v>0</v>
      </c>
      <c r="K55" s="61">
        <f t="shared" si="3"/>
        <v>44562</v>
      </c>
      <c r="L55" s="61">
        <f t="shared" si="4"/>
        <v>0</v>
      </c>
    </row>
    <row r="56" spans="1:12" x14ac:dyDescent="0.2">
      <c r="A56" s="35"/>
      <c r="B56" s="49"/>
      <c r="C56" s="35"/>
      <c r="D56" s="35"/>
      <c r="E56" s="68"/>
      <c r="F56" s="68"/>
      <c r="G56" s="39"/>
      <c r="H56" s="48"/>
      <c r="I56" s="64">
        <f t="shared" si="0"/>
        <v>0</v>
      </c>
      <c r="K56" s="61">
        <f t="shared" si="3"/>
        <v>44562</v>
      </c>
      <c r="L56" s="61">
        <f t="shared" si="4"/>
        <v>0</v>
      </c>
    </row>
    <row r="57" spans="1:12" x14ac:dyDescent="0.2">
      <c r="A57" s="32"/>
      <c r="B57" s="32"/>
      <c r="C57" s="32"/>
      <c r="D57" s="33"/>
      <c r="E57" s="34"/>
      <c r="F57" s="34"/>
      <c r="G57" s="38"/>
      <c r="H57" s="33"/>
      <c r="I57" s="62">
        <f t="shared" si="0"/>
        <v>0</v>
      </c>
      <c r="K57" s="61">
        <f t="shared" si="3"/>
        <v>44562</v>
      </c>
      <c r="L57" s="61">
        <f t="shared" si="4"/>
        <v>0</v>
      </c>
    </row>
    <row r="58" spans="1:12" x14ac:dyDescent="0.2">
      <c r="A58" s="35"/>
      <c r="B58" s="49"/>
      <c r="C58" s="35"/>
      <c r="D58" s="35"/>
      <c r="E58" s="68"/>
      <c r="F58" s="68"/>
      <c r="G58" s="39"/>
      <c r="H58" s="48"/>
      <c r="I58" s="64">
        <f t="shared" si="0"/>
        <v>0</v>
      </c>
      <c r="K58" s="61">
        <f t="shared" si="3"/>
        <v>44562</v>
      </c>
      <c r="L58" s="61">
        <f t="shared" si="4"/>
        <v>0</v>
      </c>
    </row>
    <row r="59" spans="1:12" x14ac:dyDescent="0.2">
      <c r="A59" s="32"/>
      <c r="B59" s="32"/>
      <c r="C59" s="32"/>
      <c r="D59" s="33"/>
      <c r="E59" s="34"/>
      <c r="F59" s="34"/>
      <c r="G59" s="38"/>
      <c r="H59" s="33"/>
      <c r="I59" s="62">
        <f t="shared" si="0"/>
        <v>0</v>
      </c>
      <c r="K59" s="61">
        <f t="shared" si="3"/>
        <v>44562</v>
      </c>
      <c r="L59" s="61">
        <f t="shared" si="4"/>
        <v>0</v>
      </c>
    </row>
    <row r="60" spans="1:12" x14ac:dyDescent="0.2">
      <c r="A60" s="35"/>
      <c r="B60" s="49"/>
      <c r="C60" s="35"/>
      <c r="D60" s="35"/>
      <c r="E60" s="68"/>
      <c r="F60" s="68"/>
      <c r="G60" s="39"/>
      <c r="H60" s="48"/>
      <c r="I60" s="64">
        <f t="shared" si="0"/>
        <v>0</v>
      </c>
      <c r="K60" s="61">
        <f t="shared" si="3"/>
        <v>44562</v>
      </c>
      <c r="L60" s="61">
        <f t="shared" si="4"/>
        <v>0</v>
      </c>
    </row>
    <row r="61" spans="1:12" x14ac:dyDescent="0.2">
      <c r="A61" s="32"/>
      <c r="B61" s="32"/>
      <c r="C61" s="32"/>
      <c r="D61" s="33"/>
      <c r="E61" s="34"/>
      <c r="F61" s="34"/>
      <c r="G61" s="38"/>
      <c r="H61" s="33"/>
      <c r="I61" s="62">
        <f t="shared" si="0"/>
        <v>0</v>
      </c>
      <c r="K61" s="61">
        <f t="shared" si="3"/>
        <v>44562</v>
      </c>
      <c r="L61" s="61">
        <f t="shared" si="4"/>
        <v>0</v>
      </c>
    </row>
    <row r="62" spans="1:12" x14ac:dyDescent="0.2">
      <c r="A62" s="35"/>
      <c r="B62" s="49"/>
      <c r="C62" s="35"/>
      <c r="D62" s="35"/>
      <c r="E62" s="68"/>
      <c r="F62" s="68"/>
      <c r="G62" s="39"/>
      <c r="H62" s="48"/>
      <c r="I62" s="64">
        <f t="shared" si="0"/>
        <v>0</v>
      </c>
      <c r="K62" s="61">
        <f t="shared" si="3"/>
        <v>44562</v>
      </c>
      <c r="L62" s="61">
        <f t="shared" si="4"/>
        <v>0</v>
      </c>
    </row>
    <row r="63" spans="1:12" x14ac:dyDescent="0.2">
      <c r="A63" s="32"/>
      <c r="B63" s="32"/>
      <c r="C63" s="32"/>
      <c r="D63" s="33"/>
      <c r="E63" s="34"/>
      <c r="F63" s="34"/>
      <c r="G63" s="38"/>
      <c r="H63" s="33"/>
      <c r="I63" s="62">
        <f t="shared" si="0"/>
        <v>0</v>
      </c>
      <c r="K63" s="61">
        <f t="shared" si="3"/>
        <v>44562</v>
      </c>
      <c r="L63" s="61">
        <f t="shared" si="4"/>
        <v>0</v>
      </c>
    </row>
    <row r="64" spans="1:12" x14ac:dyDescent="0.2">
      <c r="B64" s="37"/>
    </row>
    <row r="65" spans="2:2" x14ac:dyDescent="0.2">
      <c r="B65" s="37"/>
    </row>
    <row r="66" spans="2:2" x14ac:dyDescent="0.2">
      <c r="B66" s="37"/>
    </row>
    <row r="67" spans="2:2" x14ac:dyDescent="0.2">
      <c r="B67" s="37"/>
    </row>
    <row r="68" spans="2:2" x14ac:dyDescent="0.2">
      <c r="B68" s="37"/>
    </row>
    <row r="69" spans="2:2" x14ac:dyDescent="0.2">
      <c r="B69" s="37"/>
    </row>
    <row r="70" spans="2:2" x14ac:dyDescent="0.2">
      <c r="B70" s="37"/>
    </row>
    <row r="71" spans="2:2" x14ac:dyDescent="0.2">
      <c r="B71" s="37"/>
    </row>
    <row r="72" spans="2:2" x14ac:dyDescent="0.2">
      <c r="B72" s="37"/>
    </row>
    <row r="73" spans="2:2" x14ac:dyDescent="0.2">
      <c r="B73" s="37"/>
    </row>
    <row r="74" spans="2:2" x14ac:dyDescent="0.2">
      <c r="B74" s="37"/>
    </row>
    <row r="75" spans="2:2" x14ac:dyDescent="0.2">
      <c r="B75" s="37"/>
    </row>
    <row r="76" spans="2:2" x14ac:dyDescent="0.2">
      <c r="B76" s="37"/>
    </row>
    <row r="77" spans="2:2" x14ac:dyDescent="0.2">
      <c r="B77" s="37"/>
    </row>
    <row r="78" spans="2:2" x14ac:dyDescent="0.2">
      <c r="B78" s="37"/>
    </row>
    <row r="79" spans="2:2" x14ac:dyDescent="0.2">
      <c r="B79" s="37"/>
    </row>
    <row r="80" spans="2:2" x14ac:dyDescent="0.2">
      <c r="B80" s="37"/>
    </row>
    <row r="81" spans="2:2" x14ac:dyDescent="0.2">
      <c r="B81" s="37"/>
    </row>
    <row r="82" spans="2:2" x14ac:dyDescent="0.2">
      <c r="B82" s="37"/>
    </row>
    <row r="83" spans="2:2" x14ac:dyDescent="0.2">
      <c r="B83" s="37"/>
    </row>
    <row r="84" spans="2:2" x14ac:dyDescent="0.2">
      <c r="B84" s="37"/>
    </row>
    <row r="85" spans="2:2" x14ac:dyDescent="0.2">
      <c r="B85" s="37"/>
    </row>
    <row r="86" spans="2:2" x14ac:dyDescent="0.2">
      <c r="B86" s="37"/>
    </row>
    <row r="87" spans="2:2" x14ac:dyDescent="0.2">
      <c r="B87" s="37"/>
    </row>
    <row r="88" spans="2:2" x14ac:dyDescent="0.2">
      <c r="B88" s="37"/>
    </row>
    <row r="89" spans="2:2" x14ac:dyDescent="0.2">
      <c r="B89" s="37"/>
    </row>
    <row r="90" spans="2:2" x14ac:dyDescent="0.2">
      <c r="B90" s="37"/>
    </row>
    <row r="91" spans="2:2" x14ac:dyDescent="0.2">
      <c r="B91" s="37"/>
    </row>
    <row r="92" spans="2:2" x14ac:dyDescent="0.2">
      <c r="B92" s="37"/>
    </row>
    <row r="93" spans="2:2" x14ac:dyDescent="0.2">
      <c r="B93" s="37"/>
    </row>
    <row r="94" spans="2:2" x14ac:dyDescent="0.2">
      <c r="B94" s="37"/>
    </row>
    <row r="95" spans="2:2" x14ac:dyDescent="0.2">
      <c r="B95" s="37"/>
    </row>
    <row r="96" spans="2:2" x14ac:dyDescent="0.2">
      <c r="B96" s="37"/>
    </row>
    <row r="97" spans="2:2" x14ac:dyDescent="0.2">
      <c r="B97" s="37"/>
    </row>
    <row r="98" spans="2:2" x14ac:dyDescent="0.2">
      <c r="B98" s="37"/>
    </row>
    <row r="99" spans="2:2" x14ac:dyDescent="0.2">
      <c r="B99" s="37"/>
    </row>
    <row r="100" spans="2:2" x14ac:dyDescent="0.2">
      <c r="B100" s="37"/>
    </row>
    <row r="101" spans="2:2" x14ac:dyDescent="0.2">
      <c r="B101" s="37"/>
    </row>
    <row r="102" spans="2:2" x14ac:dyDescent="0.2">
      <c r="B102" s="37"/>
    </row>
    <row r="103" spans="2:2" x14ac:dyDescent="0.2">
      <c r="B103" s="37"/>
    </row>
    <row r="104" spans="2:2" x14ac:dyDescent="0.2">
      <c r="B104" s="37"/>
    </row>
    <row r="105" spans="2:2" x14ac:dyDescent="0.2">
      <c r="B105" s="37"/>
    </row>
    <row r="106" spans="2:2" x14ac:dyDescent="0.2">
      <c r="B106" s="37"/>
    </row>
    <row r="107" spans="2:2" x14ac:dyDescent="0.2">
      <c r="B107" s="37"/>
    </row>
    <row r="108" spans="2:2" x14ac:dyDescent="0.2">
      <c r="B108" s="37"/>
    </row>
    <row r="109" spans="2:2" x14ac:dyDescent="0.2">
      <c r="B109" s="37"/>
    </row>
    <row r="110" spans="2:2" x14ac:dyDescent="0.2">
      <c r="B110" s="37"/>
    </row>
    <row r="111" spans="2:2" x14ac:dyDescent="0.2">
      <c r="B111" s="37"/>
    </row>
    <row r="112" spans="2:2" x14ac:dyDescent="0.2">
      <c r="B112" s="37"/>
    </row>
    <row r="113" spans="2:2" x14ac:dyDescent="0.2">
      <c r="B113" s="37"/>
    </row>
    <row r="114" spans="2:2" x14ac:dyDescent="0.2">
      <c r="B114" s="37"/>
    </row>
    <row r="115" spans="2:2" x14ac:dyDescent="0.2">
      <c r="B115" s="37"/>
    </row>
    <row r="116" spans="2:2" x14ac:dyDescent="0.2">
      <c r="B116" s="37"/>
    </row>
    <row r="117" spans="2:2" x14ac:dyDescent="0.2">
      <c r="B117" s="37"/>
    </row>
    <row r="118" spans="2:2" x14ac:dyDescent="0.2">
      <c r="B118" s="37"/>
    </row>
    <row r="119" spans="2:2" x14ac:dyDescent="0.2">
      <c r="B119" s="37"/>
    </row>
    <row r="120" spans="2:2" x14ac:dyDescent="0.2">
      <c r="B120" s="37"/>
    </row>
    <row r="121" spans="2:2" x14ac:dyDescent="0.2">
      <c r="B121" s="37"/>
    </row>
    <row r="122" spans="2:2" x14ac:dyDescent="0.2">
      <c r="B122" s="37"/>
    </row>
    <row r="123" spans="2:2" x14ac:dyDescent="0.2">
      <c r="B123" s="37"/>
    </row>
    <row r="124" spans="2:2" x14ac:dyDescent="0.2">
      <c r="B124" s="37"/>
    </row>
    <row r="125" spans="2:2" x14ac:dyDescent="0.2">
      <c r="B125" s="37"/>
    </row>
    <row r="126" spans="2:2" x14ac:dyDescent="0.2">
      <c r="B126" s="37"/>
    </row>
    <row r="127" spans="2:2" x14ac:dyDescent="0.2">
      <c r="B127" s="37"/>
    </row>
    <row r="128" spans="2:2" x14ac:dyDescent="0.2">
      <c r="B128" s="37"/>
    </row>
    <row r="129" spans="2:2" x14ac:dyDescent="0.2">
      <c r="B129" s="37"/>
    </row>
    <row r="130" spans="2:2" x14ac:dyDescent="0.2">
      <c r="B130" s="37"/>
    </row>
    <row r="131" spans="2:2" x14ac:dyDescent="0.2">
      <c r="B131" s="37"/>
    </row>
    <row r="132" spans="2:2" x14ac:dyDescent="0.2">
      <c r="B132" s="37"/>
    </row>
    <row r="133" spans="2:2" x14ac:dyDescent="0.2">
      <c r="B133" s="37"/>
    </row>
    <row r="134" spans="2:2" x14ac:dyDescent="0.2">
      <c r="B134" s="37"/>
    </row>
    <row r="135" spans="2:2" x14ac:dyDescent="0.2">
      <c r="B135" s="37"/>
    </row>
    <row r="136" spans="2:2" x14ac:dyDescent="0.2">
      <c r="B136" s="37"/>
    </row>
    <row r="137" spans="2:2" x14ac:dyDescent="0.2">
      <c r="B137" s="37"/>
    </row>
    <row r="138" spans="2:2" x14ac:dyDescent="0.2">
      <c r="B138" s="37"/>
    </row>
    <row r="139" spans="2:2" x14ac:dyDescent="0.2">
      <c r="B139" s="37"/>
    </row>
    <row r="140" spans="2:2" x14ac:dyDescent="0.2">
      <c r="B140" s="37"/>
    </row>
    <row r="141" spans="2:2" x14ac:dyDescent="0.2">
      <c r="B141" s="37"/>
    </row>
    <row r="142" spans="2:2" x14ac:dyDescent="0.2">
      <c r="B142" s="37"/>
    </row>
    <row r="143" spans="2:2" x14ac:dyDescent="0.2">
      <c r="B143" s="37"/>
    </row>
    <row r="144" spans="2:2" x14ac:dyDescent="0.2">
      <c r="B144" s="37"/>
    </row>
    <row r="145" spans="2:2" x14ac:dyDescent="0.2">
      <c r="B145" s="37"/>
    </row>
    <row r="146" spans="2:2" x14ac:dyDescent="0.2">
      <c r="B146" s="37"/>
    </row>
    <row r="147" spans="2:2" x14ac:dyDescent="0.2">
      <c r="B147" s="37"/>
    </row>
    <row r="148" spans="2:2" x14ac:dyDescent="0.2">
      <c r="B148" s="37"/>
    </row>
    <row r="149" spans="2:2" x14ac:dyDescent="0.2">
      <c r="B149" s="37"/>
    </row>
    <row r="150" spans="2:2" x14ac:dyDescent="0.2">
      <c r="B150" s="37"/>
    </row>
    <row r="151" spans="2:2" x14ac:dyDescent="0.2">
      <c r="B151" s="37"/>
    </row>
    <row r="152" spans="2:2" x14ac:dyDescent="0.2">
      <c r="B152" s="37"/>
    </row>
    <row r="153" spans="2:2" x14ac:dyDescent="0.2">
      <c r="B153" s="37"/>
    </row>
    <row r="154" spans="2:2" x14ac:dyDescent="0.2">
      <c r="B154" s="37"/>
    </row>
    <row r="155" spans="2:2" x14ac:dyDescent="0.2">
      <c r="B155" s="37"/>
    </row>
    <row r="156" spans="2:2" x14ac:dyDescent="0.2">
      <c r="B156" s="37"/>
    </row>
    <row r="157" spans="2:2" x14ac:dyDescent="0.2">
      <c r="B157" s="37"/>
    </row>
    <row r="158" spans="2:2" x14ac:dyDescent="0.2">
      <c r="B158" s="37"/>
    </row>
    <row r="159" spans="2:2" x14ac:dyDescent="0.2">
      <c r="B159" s="37"/>
    </row>
    <row r="160" spans="2:2" x14ac:dyDescent="0.2">
      <c r="B160" s="37"/>
    </row>
    <row r="161" spans="2:2" x14ac:dyDescent="0.2">
      <c r="B161" s="37"/>
    </row>
    <row r="162" spans="2:2" x14ac:dyDescent="0.2">
      <c r="B162" s="37"/>
    </row>
    <row r="163" spans="2:2" x14ac:dyDescent="0.2">
      <c r="B163" s="37"/>
    </row>
    <row r="164" spans="2:2" x14ac:dyDescent="0.2">
      <c r="B164" s="37"/>
    </row>
    <row r="165" spans="2:2" x14ac:dyDescent="0.2">
      <c r="B165" s="37"/>
    </row>
    <row r="166" spans="2:2" x14ac:dyDescent="0.2">
      <c r="B166" s="37"/>
    </row>
    <row r="167" spans="2:2" x14ac:dyDescent="0.2">
      <c r="B167" s="37"/>
    </row>
    <row r="168" spans="2:2" x14ac:dyDescent="0.2">
      <c r="B168" s="37"/>
    </row>
    <row r="169" spans="2:2" x14ac:dyDescent="0.2">
      <c r="B169" s="37"/>
    </row>
    <row r="170" spans="2:2" x14ac:dyDescent="0.2">
      <c r="B170" s="37"/>
    </row>
    <row r="171" spans="2:2" x14ac:dyDescent="0.2">
      <c r="B171" s="37"/>
    </row>
    <row r="172" spans="2:2" x14ac:dyDescent="0.2">
      <c r="B172" s="37"/>
    </row>
    <row r="173" spans="2:2" x14ac:dyDescent="0.2">
      <c r="B173" s="37"/>
    </row>
    <row r="174" spans="2:2" x14ac:dyDescent="0.2">
      <c r="B174" s="37"/>
    </row>
    <row r="175" spans="2:2" x14ac:dyDescent="0.2">
      <c r="B175" s="37"/>
    </row>
    <row r="176" spans="2:2" x14ac:dyDescent="0.2">
      <c r="B176" s="37"/>
    </row>
    <row r="177" spans="2:2" x14ac:dyDescent="0.2">
      <c r="B177" s="37"/>
    </row>
    <row r="178" spans="2:2" x14ac:dyDescent="0.2">
      <c r="B178" s="37"/>
    </row>
    <row r="179" spans="2:2" x14ac:dyDescent="0.2">
      <c r="B179" s="37"/>
    </row>
    <row r="180" spans="2:2" x14ac:dyDescent="0.2">
      <c r="B180" s="37"/>
    </row>
    <row r="181" spans="2:2" x14ac:dyDescent="0.2">
      <c r="B181" s="37"/>
    </row>
    <row r="182" spans="2:2" x14ac:dyDescent="0.2">
      <c r="B182" s="37"/>
    </row>
    <row r="183" spans="2:2" x14ac:dyDescent="0.2">
      <c r="B183" s="37"/>
    </row>
    <row r="184" spans="2:2" x14ac:dyDescent="0.2">
      <c r="B184" s="37"/>
    </row>
    <row r="185" spans="2:2" x14ac:dyDescent="0.2">
      <c r="B185" s="37"/>
    </row>
    <row r="186" spans="2:2" x14ac:dyDescent="0.2">
      <c r="B186" s="37"/>
    </row>
    <row r="187" spans="2:2" x14ac:dyDescent="0.2">
      <c r="B187" s="37"/>
    </row>
    <row r="188" spans="2:2" x14ac:dyDescent="0.2">
      <c r="B188" s="37"/>
    </row>
    <row r="189" spans="2:2" x14ac:dyDescent="0.2">
      <c r="B189" s="37"/>
    </row>
    <row r="190" spans="2:2" x14ac:dyDescent="0.2">
      <c r="B190" s="37"/>
    </row>
    <row r="191" spans="2:2" x14ac:dyDescent="0.2">
      <c r="B191" s="37"/>
    </row>
    <row r="192" spans="2:2" x14ac:dyDescent="0.2">
      <c r="B192" s="37"/>
    </row>
    <row r="193" spans="2:2" x14ac:dyDescent="0.2">
      <c r="B193" s="37"/>
    </row>
    <row r="194" spans="2:2" x14ac:dyDescent="0.2">
      <c r="B194" s="37"/>
    </row>
    <row r="195" spans="2:2" x14ac:dyDescent="0.2">
      <c r="B195" s="37"/>
    </row>
    <row r="196" spans="2:2" x14ac:dyDescent="0.2">
      <c r="B196" s="37"/>
    </row>
    <row r="197" spans="2:2" x14ac:dyDescent="0.2">
      <c r="B197" s="37"/>
    </row>
    <row r="198" spans="2:2" x14ac:dyDescent="0.2">
      <c r="B198" s="37"/>
    </row>
    <row r="199" spans="2:2" x14ac:dyDescent="0.2">
      <c r="B199" s="37"/>
    </row>
    <row r="200" spans="2:2" x14ac:dyDescent="0.2">
      <c r="B200" s="37"/>
    </row>
    <row r="201" spans="2:2" x14ac:dyDescent="0.2">
      <c r="B201" s="37"/>
    </row>
    <row r="202" spans="2:2" x14ac:dyDescent="0.2">
      <c r="B202" s="37"/>
    </row>
    <row r="203" spans="2:2" x14ac:dyDescent="0.2">
      <c r="B203" s="37"/>
    </row>
    <row r="204" spans="2:2" x14ac:dyDescent="0.2">
      <c r="B204" s="37"/>
    </row>
    <row r="205" spans="2:2" x14ac:dyDescent="0.2">
      <c r="B205" s="37"/>
    </row>
    <row r="206" spans="2:2" x14ac:dyDescent="0.2">
      <c r="B206" s="37"/>
    </row>
    <row r="207" spans="2:2" x14ac:dyDescent="0.2">
      <c r="B207" s="37"/>
    </row>
    <row r="208" spans="2:2" x14ac:dyDescent="0.2">
      <c r="B208" s="37"/>
    </row>
    <row r="209" spans="2:2" x14ac:dyDescent="0.2">
      <c r="B209" s="37"/>
    </row>
    <row r="210" spans="2:2" x14ac:dyDescent="0.2">
      <c r="B210" s="37"/>
    </row>
    <row r="211" spans="2:2" x14ac:dyDescent="0.2">
      <c r="B211" s="37"/>
    </row>
    <row r="212" spans="2:2" x14ac:dyDescent="0.2">
      <c r="B212" s="37"/>
    </row>
    <row r="213" spans="2:2" x14ac:dyDescent="0.2">
      <c r="B213" s="37"/>
    </row>
    <row r="214" spans="2:2" x14ac:dyDescent="0.2">
      <c r="B214" s="37"/>
    </row>
    <row r="215" spans="2:2" x14ac:dyDescent="0.2">
      <c r="B215" s="37"/>
    </row>
    <row r="216" spans="2:2" x14ac:dyDescent="0.2">
      <c r="B216" s="37"/>
    </row>
    <row r="217" spans="2:2" x14ac:dyDescent="0.2">
      <c r="B217" s="37"/>
    </row>
    <row r="218" spans="2:2" x14ac:dyDescent="0.2">
      <c r="B218" s="37"/>
    </row>
    <row r="219" spans="2:2" x14ac:dyDescent="0.2">
      <c r="B219" s="37"/>
    </row>
    <row r="220" spans="2:2" x14ac:dyDescent="0.2">
      <c r="B220" s="37"/>
    </row>
    <row r="221" spans="2:2" x14ac:dyDescent="0.2">
      <c r="B221" s="37"/>
    </row>
    <row r="222" spans="2:2" x14ac:dyDescent="0.2">
      <c r="B222" s="37"/>
    </row>
    <row r="223" spans="2:2" x14ac:dyDescent="0.2">
      <c r="B223" s="37"/>
    </row>
    <row r="224" spans="2:2" x14ac:dyDescent="0.2">
      <c r="B224" s="37"/>
    </row>
    <row r="225" spans="2:2" x14ac:dyDescent="0.2">
      <c r="B225" s="37"/>
    </row>
    <row r="226" spans="2:2" x14ac:dyDescent="0.2">
      <c r="B226" s="37"/>
    </row>
    <row r="227" spans="2:2" x14ac:dyDescent="0.2">
      <c r="B227" s="37"/>
    </row>
    <row r="228" spans="2:2" x14ac:dyDescent="0.2">
      <c r="B228" s="37"/>
    </row>
    <row r="229" spans="2:2" x14ac:dyDescent="0.2">
      <c r="B229" s="37"/>
    </row>
    <row r="230" spans="2:2" x14ac:dyDescent="0.2">
      <c r="B230" s="37"/>
    </row>
    <row r="231" spans="2:2" x14ac:dyDescent="0.2">
      <c r="B231" s="37"/>
    </row>
    <row r="232" spans="2:2" x14ac:dyDescent="0.2">
      <c r="B232" s="37"/>
    </row>
    <row r="233" spans="2:2" x14ac:dyDescent="0.2">
      <c r="B233" s="37"/>
    </row>
    <row r="234" spans="2:2" x14ac:dyDescent="0.2">
      <c r="B234" s="37"/>
    </row>
    <row r="235" spans="2:2" x14ac:dyDescent="0.2">
      <c r="B235" s="37"/>
    </row>
    <row r="236" spans="2:2" x14ac:dyDescent="0.2">
      <c r="B236" s="37"/>
    </row>
    <row r="237" spans="2:2" x14ac:dyDescent="0.2">
      <c r="B237" s="37"/>
    </row>
    <row r="238" spans="2:2" x14ac:dyDescent="0.2">
      <c r="B238" s="37"/>
    </row>
    <row r="239" spans="2:2" x14ac:dyDescent="0.2">
      <c r="B239" s="37"/>
    </row>
    <row r="240" spans="2:2" x14ac:dyDescent="0.2">
      <c r="B240" s="37"/>
    </row>
    <row r="241" spans="2:2" x14ac:dyDescent="0.2">
      <c r="B241" s="37"/>
    </row>
    <row r="242" spans="2:2" x14ac:dyDescent="0.2">
      <c r="B242" s="37"/>
    </row>
    <row r="243" spans="2:2" x14ac:dyDescent="0.2">
      <c r="B243" s="37"/>
    </row>
    <row r="244" spans="2:2" x14ac:dyDescent="0.2">
      <c r="B244" s="37"/>
    </row>
    <row r="245" spans="2:2" x14ac:dyDescent="0.2">
      <c r="B245" s="37"/>
    </row>
    <row r="246" spans="2:2" x14ac:dyDescent="0.2">
      <c r="B246" s="37"/>
    </row>
    <row r="247" spans="2:2" x14ac:dyDescent="0.2">
      <c r="B247" s="37"/>
    </row>
    <row r="248" spans="2:2" x14ac:dyDescent="0.2">
      <c r="B248" s="37"/>
    </row>
    <row r="249" spans="2:2" x14ac:dyDescent="0.2">
      <c r="B249" s="37"/>
    </row>
    <row r="250" spans="2:2" x14ac:dyDescent="0.2">
      <c r="B250" s="37"/>
    </row>
    <row r="251" spans="2:2" x14ac:dyDescent="0.2">
      <c r="B251" s="37"/>
    </row>
    <row r="252" spans="2:2" x14ac:dyDescent="0.2">
      <c r="B252" s="37"/>
    </row>
    <row r="253" spans="2:2" x14ac:dyDescent="0.2">
      <c r="B253" s="37"/>
    </row>
    <row r="254" spans="2:2" x14ac:dyDescent="0.2">
      <c r="B254" s="37"/>
    </row>
    <row r="255" spans="2:2" x14ac:dyDescent="0.2">
      <c r="B255" s="37"/>
    </row>
    <row r="256" spans="2:2" x14ac:dyDescent="0.2">
      <c r="B256" s="37"/>
    </row>
    <row r="257" spans="2:2" x14ac:dyDescent="0.2">
      <c r="B257" s="37"/>
    </row>
    <row r="258" spans="2:2" x14ac:dyDescent="0.2">
      <c r="B258" s="37"/>
    </row>
    <row r="259" spans="2:2" x14ac:dyDescent="0.2">
      <c r="B259" s="37"/>
    </row>
    <row r="260" spans="2:2" x14ac:dyDescent="0.2">
      <c r="B260" s="37"/>
    </row>
    <row r="261" spans="2:2" x14ac:dyDescent="0.2">
      <c r="B261" s="37"/>
    </row>
    <row r="262" spans="2:2" x14ac:dyDescent="0.2">
      <c r="B262" s="37"/>
    </row>
    <row r="263" spans="2:2" x14ac:dyDescent="0.2">
      <c r="B263" s="37"/>
    </row>
    <row r="264" spans="2:2" x14ac:dyDescent="0.2">
      <c r="B264" s="37"/>
    </row>
    <row r="265" spans="2:2" x14ac:dyDescent="0.2">
      <c r="B265" s="37"/>
    </row>
    <row r="266" spans="2:2" x14ac:dyDescent="0.2">
      <c r="B266" s="37"/>
    </row>
    <row r="267" spans="2:2" x14ac:dyDescent="0.2">
      <c r="B267" s="37"/>
    </row>
    <row r="268" spans="2:2" x14ac:dyDescent="0.2">
      <c r="B268" s="37"/>
    </row>
    <row r="269" spans="2:2" x14ac:dyDescent="0.2">
      <c r="B269" s="37"/>
    </row>
    <row r="270" spans="2:2" x14ac:dyDescent="0.2">
      <c r="B270" s="37"/>
    </row>
    <row r="271" spans="2:2" x14ac:dyDescent="0.2">
      <c r="B271" s="37"/>
    </row>
    <row r="272" spans="2:2" x14ac:dyDescent="0.2">
      <c r="B272" s="37"/>
    </row>
    <row r="273" spans="2:2" x14ac:dyDescent="0.2">
      <c r="B273" s="37"/>
    </row>
    <row r="274" spans="2:2" x14ac:dyDescent="0.2">
      <c r="B274" s="37"/>
    </row>
    <row r="275" spans="2:2" x14ac:dyDescent="0.2">
      <c r="B275" s="37"/>
    </row>
    <row r="276" spans="2:2" x14ac:dyDescent="0.2">
      <c r="B276" s="37"/>
    </row>
    <row r="277" spans="2:2" x14ac:dyDescent="0.2">
      <c r="B277" s="37"/>
    </row>
    <row r="278" spans="2:2" x14ac:dyDescent="0.2">
      <c r="B278" s="37"/>
    </row>
    <row r="279" spans="2:2" x14ac:dyDescent="0.2">
      <c r="B279" s="37"/>
    </row>
    <row r="280" spans="2:2" x14ac:dyDescent="0.2">
      <c r="B280" s="37"/>
    </row>
    <row r="281" spans="2:2" x14ac:dyDescent="0.2">
      <c r="B281" s="37"/>
    </row>
    <row r="282" spans="2:2" x14ac:dyDescent="0.2">
      <c r="B282" s="37"/>
    </row>
    <row r="283" spans="2:2" x14ac:dyDescent="0.2">
      <c r="B283" s="37"/>
    </row>
    <row r="284" spans="2:2" x14ac:dyDescent="0.2">
      <c r="B284" s="37"/>
    </row>
    <row r="285" spans="2:2" x14ac:dyDescent="0.2">
      <c r="B285" s="37"/>
    </row>
    <row r="286" spans="2:2" x14ac:dyDescent="0.2">
      <c r="B286" s="37"/>
    </row>
    <row r="287" spans="2:2" x14ac:dyDescent="0.2">
      <c r="B287" s="37"/>
    </row>
    <row r="288" spans="2:2" x14ac:dyDescent="0.2">
      <c r="B288" s="37"/>
    </row>
    <row r="289" spans="2:2" x14ac:dyDescent="0.2">
      <c r="B289" s="37"/>
    </row>
    <row r="290" spans="2:2" x14ac:dyDescent="0.2">
      <c r="B290" s="37"/>
    </row>
    <row r="291" spans="2:2" x14ac:dyDescent="0.2">
      <c r="B291" s="37"/>
    </row>
    <row r="292" spans="2:2" x14ac:dyDescent="0.2">
      <c r="B292" s="37"/>
    </row>
    <row r="293" spans="2:2" x14ac:dyDescent="0.2">
      <c r="B293" s="37"/>
    </row>
    <row r="294" spans="2:2" x14ac:dyDescent="0.2">
      <c r="B294" s="37"/>
    </row>
    <row r="295" spans="2:2" x14ac:dyDescent="0.2">
      <c r="B295" s="37"/>
    </row>
    <row r="296" spans="2:2" x14ac:dyDescent="0.2">
      <c r="B296" s="37"/>
    </row>
    <row r="297" spans="2:2" x14ac:dyDescent="0.2">
      <c r="B297" s="37"/>
    </row>
    <row r="298" spans="2:2" x14ac:dyDescent="0.2">
      <c r="B298" s="37"/>
    </row>
    <row r="299" spans="2:2" x14ac:dyDescent="0.2">
      <c r="B299" s="37"/>
    </row>
    <row r="300" spans="2:2" x14ac:dyDescent="0.2">
      <c r="B300" s="37"/>
    </row>
    <row r="301" spans="2:2" x14ac:dyDescent="0.2">
      <c r="B301" s="37"/>
    </row>
    <row r="302" spans="2:2" x14ac:dyDescent="0.2">
      <c r="B302" s="37"/>
    </row>
    <row r="303" spans="2:2" x14ac:dyDescent="0.2">
      <c r="B303" s="37"/>
    </row>
    <row r="304" spans="2:2" x14ac:dyDescent="0.2">
      <c r="B304" s="37"/>
    </row>
    <row r="305" spans="2:2" x14ac:dyDescent="0.2">
      <c r="B305" s="37"/>
    </row>
    <row r="306" spans="2:2" x14ac:dyDescent="0.2">
      <c r="B306" s="37"/>
    </row>
    <row r="307" spans="2:2" x14ac:dyDescent="0.2">
      <c r="B307" s="37"/>
    </row>
    <row r="308" spans="2:2" x14ac:dyDescent="0.2">
      <c r="B308" s="37"/>
    </row>
    <row r="309" spans="2:2" x14ac:dyDescent="0.2">
      <c r="B309" s="37"/>
    </row>
    <row r="310" spans="2:2" x14ac:dyDescent="0.2">
      <c r="B310" s="37"/>
    </row>
    <row r="311" spans="2:2" x14ac:dyDescent="0.2">
      <c r="B311" s="37"/>
    </row>
    <row r="312" spans="2:2" x14ac:dyDescent="0.2">
      <c r="B312" s="37"/>
    </row>
    <row r="313" spans="2:2" x14ac:dyDescent="0.2">
      <c r="B313" s="37"/>
    </row>
    <row r="314" spans="2:2" x14ac:dyDescent="0.2">
      <c r="B314" s="37"/>
    </row>
    <row r="315" spans="2:2" x14ac:dyDescent="0.2">
      <c r="B315" s="37"/>
    </row>
    <row r="316" spans="2:2" x14ac:dyDescent="0.2">
      <c r="B316" s="37"/>
    </row>
    <row r="317" spans="2:2" x14ac:dyDescent="0.2">
      <c r="B317" s="37"/>
    </row>
    <row r="318" spans="2:2" x14ac:dyDescent="0.2">
      <c r="B318" s="37"/>
    </row>
    <row r="319" spans="2:2" x14ac:dyDescent="0.2">
      <c r="B319" s="37"/>
    </row>
    <row r="320" spans="2:2" x14ac:dyDescent="0.2">
      <c r="B320" s="37"/>
    </row>
    <row r="321" spans="2:2" x14ac:dyDescent="0.2">
      <c r="B321" s="37"/>
    </row>
    <row r="322" spans="2:2" x14ac:dyDescent="0.2">
      <c r="B322" s="37"/>
    </row>
    <row r="323" spans="2:2" x14ac:dyDescent="0.2">
      <c r="B323" s="37"/>
    </row>
    <row r="324" spans="2:2" x14ac:dyDescent="0.2">
      <c r="B324" s="37"/>
    </row>
    <row r="325" spans="2:2" x14ac:dyDescent="0.2">
      <c r="B325" s="37"/>
    </row>
    <row r="326" spans="2:2" x14ac:dyDescent="0.2">
      <c r="B326" s="37"/>
    </row>
    <row r="327" spans="2:2" x14ac:dyDescent="0.2">
      <c r="B327" s="37"/>
    </row>
    <row r="328" spans="2:2" x14ac:dyDescent="0.2">
      <c r="B328" s="37"/>
    </row>
    <row r="329" spans="2:2" x14ac:dyDescent="0.2">
      <c r="B329" s="37"/>
    </row>
    <row r="330" spans="2:2" x14ac:dyDescent="0.2">
      <c r="B330" s="37"/>
    </row>
    <row r="331" spans="2:2" x14ac:dyDescent="0.2">
      <c r="B331" s="37"/>
    </row>
    <row r="332" spans="2:2" x14ac:dyDescent="0.2">
      <c r="B332" s="37"/>
    </row>
    <row r="333" spans="2:2" x14ac:dyDescent="0.2">
      <c r="B333" s="37"/>
    </row>
    <row r="334" spans="2:2" x14ac:dyDescent="0.2">
      <c r="B334" s="37"/>
    </row>
    <row r="335" spans="2:2" x14ac:dyDescent="0.2">
      <c r="B335" s="37"/>
    </row>
    <row r="336" spans="2:2" x14ac:dyDescent="0.2">
      <c r="B336" s="37"/>
    </row>
    <row r="337" spans="2:2" x14ac:dyDescent="0.2">
      <c r="B337" s="37"/>
    </row>
    <row r="338" spans="2:2" x14ac:dyDescent="0.2">
      <c r="B338" s="37"/>
    </row>
    <row r="339" spans="2:2" x14ac:dyDescent="0.2">
      <c r="B339" s="37"/>
    </row>
    <row r="340" spans="2:2" x14ac:dyDescent="0.2">
      <c r="B340" s="37"/>
    </row>
    <row r="341" spans="2:2" x14ac:dyDescent="0.2">
      <c r="B341" s="37"/>
    </row>
    <row r="342" spans="2:2" x14ac:dyDescent="0.2">
      <c r="B342" s="37"/>
    </row>
    <row r="343" spans="2:2" x14ac:dyDescent="0.2">
      <c r="B343" s="37"/>
    </row>
    <row r="344" spans="2:2" x14ac:dyDescent="0.2">
      <c r="B344" s="37"/>
    </row>
    <row r="345" spans="2:2" x14ac:dyDescent="0.2">
      <c r="B345" s="37"/>
    </row>
    <row r="346" spans="2:2" x14ac:dyDescent="0.2">
      <c r="B346" s="37"/>
    </row>
    <row r="347" spans="2:2" x14ac:dyDescent="0.2">
      <c r="B347" s="37"/>
    </row>
    <row r="348" spans="2:2" x14ac:dyDescent="0.2">
      <c r="B348" s="37"/>
    </row>
    <row r="349" spans="2:2" x14ac:dyDescent="0.2">
      <c r="B349" s="37"/>
    </row>
    <row r="350" spans="2:2" x14ac:dyDescent="0.2">
      <c r="B350" s="37"/>
    </row>
    <row r="351" spans="2:2" x14ac:dyDescent="0.2">
      <c r="B351" s="37"/>
    </row>
    <row r="352" spans="2:2" x14ac:dyDescent="0.2">
      <c r="B352" s="37"/>
    </row>
    <row r="353" spans="2:2" x14ac:dyDescent="0.2">
      <c r="B353" s="37"/>
    </row>
    <row r="354" spans="2:2" x14ac:dyDescent="0.2">
      <c r="B354" s="37"/>
    </row>
    <row r="355" spans="2:2" x14ac:dyDescent="0.2">
      <c r="B355" s="37"/>
    </row>
    <row r="356" spans="2:2" x14ac:dyDescent="0.2">
      <c r="B356" s="37"/>
    </row>
    <row r="357" spans="2:2" x14ac:dyDescent="0.2">
      <c r="B357" s="37"/>
    </row>
    <row r="358" spans="2:2" x14ac:dyDescent="0.2">
      <c r="B358" s="37"/>
    </row>
    <row r="359" spans="2:2" x14ac:dyDescent="0.2">
      <c r="B359" s="37"/>
    </row>
    <row r="360" spans="2:2" x14ac:dyDescent="0.2">
      <c r="B360" s="37"/>
    </row>
    <row r="361" spans="2:2" x14ac:dyDescent="0.2">
      <c r="B361" s="37"/>
    </row>
    <row r="362" spans="2:2" x14ac:dyDescent="0.2">
      <c r="B362" s="37"/>
    </row>
    <row r="363" spans="2:2" x14ac:dyDescent="0.2">
      <c r="B363" s="37"/>
    </row>
    <row r="364" spans="2:2" x14ac:dyDescent="0.2">
      <c r="B364" s="37"/>
    </row>
    <row r="365" spans="2:2" x14ac:dyDescent="0.2">
      <c r="B365" s="37"/>
    </row>
    <row r="366" spans="2:2" x14ac:dyDescent="0.2">
      <c r="B366" s="37"/>
    </row>
    <row r="367" spans="2:2" x14ac:dyDescent="0.2">
      <c r="B367" s="37"/>
    </row>
    <row r="368" spans="2:2" x14ac:dyDescent="0.2">
      <c r="B368" s="37"/>
    </row>
    <row r="369" spans="2:2" x14ac:dyDescent="0.2">
      <c r="B369" s="37"/>
    </row>
    <row r="370" spans="2:2" x14ac:dyDescent="0.2">
      <c r="B370" s="37"/>
    </row>
    <row r="371" spans="2:2" x14ac:dyDescent="0.2">
      <c r="B371" s="37"/>
    </row>
    <row r="372" spans="2:2" x14ac:dyDescent="0.2">
      <c r="B372" s="37"/>
    </row>
    <row r="373" spans="2:2" x14ac:dyDescent="0.2">
      <c r="B373" s="37"/>
    </row>
    <row r="374" spans="2:2" x14ac:dyDescent="0.2">
      <c r="B374" s="37"/>
    </row>
    <row r="375" spans="2:2" x14ac:dyDescent="0.2">
      <c r="B375" s="37"/>
    </row>
    <row r="376" spans="2:2" x14ac:dyDescent="0.2">
      <c r="B376" s="37"/>
    </row>
    <row r="377" spans="2:2" x14ac:dyDescent="0.2">
      <c r="B377" s="37"/>
    </row>
    <row r="378" spans="2:2" x14ac:dyDescent="0.2">
      <c r="B378" s="37"/>
    </row>
    <row r="379" spans="2:2" x14ac:dyDescent="0.2">
      <c r="B379" s="37"/>
    </row>
    <row r="380" spans="2:2" x14ac:dyDescent="0.2">
      <c r="B380" s="37"/>
    </row>
    <row r="381" spans="2:2" x14ac:dyDescent="0.2">
      <c r="B381" s="37"/>
    </row>
    <row r="382" spans="2:2" x14ac:dyDescent="0.2">
      <c r="B382" s="37"/>
    </row>
    <row r="383" spans="2:2" x14ac:dyDescent="0.2">
      <c r="B383" s="37"/>
    </row>
    <row r="384" spans="2:2" x14ac:dyDescent="0.2">
      <c r="B384" s="37"/>
    </row>
    <row r="385" spans="2:2" x14ac:dyDescent="0.2">
      <c r="B385" s="37"/>
    </row>
    <row r="386" spans="2:2" x14ac:dyDescent="0.2">
      <c r="B386" s="37"/>
    </row>
    <row r="387" spans="2:2" x14ac:dyDescent="0.2">
      <c r="B387" s="37"/>
    </row>
    <row r="388" spans="2:2" x14ac:dyDescent="0.2">
      <c r="B388" s="37"/>
    </row>
    <row r="389" spans="2:2" x14ac:dyDescent="0.2">
      <c r="B389" s="37"/>
    </row>
    <row r="390" spans="2:2" x14ac:dyDescent="0.2">
      <c r="B390" s="37"/>
    </row>
    <row r="391" spans="2:2" x14ac:dyDescent="0.2">
      <c r="B391" s="37"/>
    </row>
    <row r="392" spans="2:2" x14ac:dyDescent="0.2">
      <c r="B392" s="37"/>
    </row>
    <row r="393" spans="2:2" x14ac:dyDescent="0.2">
      <c r="B393" s="37"/>
    </row>
    <row r="394" spans="2:2" x14ac:dyDescent="0.2">
      <c r="B394" s="37"/>
    </row>
    <row r="395" spans="2:2" x14ac:dyDescent="0.2">
      <c r="B395" s="37"/>
    </row>
    <row r="396" spans="2:2" x14ac:dyDescent="0.2">
      <c r="B396" s="37"/>
    </row>
    <row r="397" spans="2:2" x14ac:dyDescent="0.2">
      <c r="B397" s="37"/>
    </row>
    <row r="398" spans="2:2" x14ac:dyDescent="0.2">
      <c r="B398" s="37"/>
    </row>
    <row r="399" spans="2:2" x14ac:dyDescent="0.2">
      <c r="B399" s="37"/>
    </row>
    <row r="400" spans="2:2" x14ac:dyDescent="0.2">
      <c r="B400" s="37"/>
    </row>
    <row r="401" spans="2:2" x14ac:dyDescent="0.2">
      <c r="B401" s="37"/>
    </row>
    <row r="402" spans="2:2" x14ac:dyDescent="0.2">
      <c r="B402" s="37"/>
    </row>
    <row r="403" spans="2:2" x14ac:dyDescent="0.2">
      <c r="B403" s="37"/>
    </row>
    <row r="404" spans="2:2" x14ac:dyDescent="0.2">
      <c r="B404" s="37"/>
    </row>
    <row r="405" spans="2:2" x14ac:dyDescent="0.2">
      <c r="B405" s="37"/>
    </row>
    <row r="406" spans="2:2" x14ac:dyDescent="0.2">
      <c r="B406" s="37"/>
    </row>
    <row r="407" spans="2:2" x14ac:dyDescent="0.2">
      <c r="B407" s="37"/>
    </row>
    <row r="408" spans="2:2" x14ac:dyDescent="0.2">
      <c r="B408" s="37"/>
    </row>
    <row r="409" spans="2:2" x14ac:dyDescent="0.2">
      <c r="B409" s="37"/>
    </row>
    <row r="410" spans="2:2" x14ac:dyDescent="0.2">
      <c r="B410" s="37"/>
    </row>
    <row r="411" spans="2:2" x14ac:dyDescent="0.2">
      <c r="B411" s="37"/>
    </row>
    <row r="412" spans="2:2" x14ac:dyDescent="0.2">
      <c r="B412" s="37"/>
    </row>
    <row r="413" spans="2:2" x14ac:dyDescent="0.2">
      <c r="B413" s="37"/>
    </row>
    <row r="414" spans="2:2" x14ac:dyDescent="0.2">
      <c r="B414" s="37"/>
    </row>
    <row r="415" spans="2:2" x14ac:dyDescent="0.2">
      <c r="B415" s="37"/>
    </row>
    <row r="416" spans="2:2" x14ac:dyDescent="0.2">
      <c r="B416" s="37"/>
    </row>
    <row r="417" spans="2:2" x14ac:dyDescent="0.2">
      <c r="B417" s="37"/>
    </row>
    <row r="418" spans="2:2" x14ac:dyDescent="0.2">
      <c r="B418" s="37"/>
    </row>
    <row r="419" spans="2:2" x14ac:dyDescent="0.2">
      <c r="B419" s="37"/>
    </row>
    <row r="420" spans="2:2" x14ac:dyDescent="0.2">
      <c r="B420" s="37"/>
    </row>
    <row r="421" spans="2:2" x14ac:dyDescent="0.2">
      <c r="B421" s="37"/>
    </row>
    <row r="422" spans="2:2" x14ac:dyDescent="0.2">
      <c r="B422" s="37"/>
    </row>
    <row r="423" spans="2:2" x14ac:dyDescent="0.2">
      <c r="B423" s="37"/>
    </row>
    <row r="424" spans="2:2" x14ac:dyDescent="0.2">
      <c r="B424" s="37"/>
    </row>
    <row r="425" spans="2:2" x14ac:dyDescent="0.2">
      <c r="B425" s="37"/>
    </row>
    <row r="426" spans="2:2" x14ac:dyDescent="0.2">
      <c r="B426" s="37"/>
    </row>
    <row r="427" spans="2:2" x14ac:dyDescent="0.2">
      <c r="B427" s="37"/>
    </row>
    <row r="428" spans="2:2" x14ac:dyDescent="0.2">
      <c r="B428" s="37"/>
    </row>
    <row r="429" spans="2:2" x14ac:dyDescent="0.2">
      <c r="B429" s="37"/>
    </row>
    <row r="430" spans="2:2" x14ac:dyDescent="0.2">
      <c r="B430" s="37"/>
    </row>
    <row r="431" spans="2:2" x14ac:dyDescent="0.2">
      <c r="B431" s="37"/>
    </row>
    <row r="432" spans="2:2" x14ac:dyDescent="0.2">
      <c r="B432" s="37"/>
    </row>
    <row r="433" spans="2:2" x14ac:dyDescent="0.2">
      <c r="B433" s="37"/>
    </row>
    <row r="434" spans="2:2" x14ac:dyDescent="0.2">
      <c r="B434" s="37"/>
    </row>
    <row r="435" spans="2:2" x14ac:dyDescent="0.2">
      <c r="B435" s="37"/>
    </row>
    <row r="436" spans="2:2" x14ac:dyDescent="0.2">
      <c r="B436" s="37"/>
    </row>
    <row r="437" spans="2:2" x14ac:dyDescent="0.2">
      <c r="B437" s="37"/>
    </row>
    <row r="438" spans="2:2" x14ac:dyDescent="0.2">
      <c r="B438" s="37"/>
    </row>
    <row r="439" spans="2:2" x14ac:dyDescent="0.2">
      <c r="B439" s="37"/>
    </row>
    <row r="440" spans="2:2" x14ac:dyDescent="0.2">
      <c r="B440" s="37"/>
    </row>
    <row r="441" spans="2:2" x14ac:dyDescent="0.2">
      <c r="B441" s="37"/>
    </row>
    <row r="442" spans="2:2" x14ac:dyDescent="0.2">
      <c r="B442" s="37"/>
    </row>
    <row r="443" spans="2:2" x14ac:dyDescent="0.2">
      <c r="B443" s="37"/>
    </row>
    <row r="444" spans="2:2" x14ac:dyDescent="0.2">
      <c r="B444" s="37"/>
    </row>
    <row r="445" spans="2:2" x14ac:dyDescent="0.2">
      <c r="B445" s="37"/>
    </row>
    <row r="446" spans="2:2" x14ac:dyDescent="0.2">
      <c r="B446" s="37"/>
    </row>
    <row r="447" spans="2:2" x14ac:dyDescent="0.2">
      <c r="B447" s="37"/>
    </row>
    <row r="448" spans="2:2" x14ac:dyDescent="0.2">
      <c r="B448" s="37"/>
    </row>
    <row r="449" spans="2:2" x14ac:dyDescent="0.2">
      <c r="B449" s="37"/>
    </row>
    <row r="450" spans="2:2" x14ac:dyDescent="0.2">
      <c r="B450" s="37"/>
    </row>
    <row r="451" spans="2:2" x14ac:dyDescent="0.2">
      <c r="B451" s="37"/>
    </row>
    <row r="452" spans="2:2" x14ac:dyDescent="0.2">
      <c r="B452" s="37"/>
    </row>
    <row r="453" spans="2:2" x14ac:dyDescent="0.2">
      <c r="B453" s="37"/>
    </row>
    <row r="454" spans="2:2" x14ac:dyDescent="0.2">
      <c r="B454" s="37"/>
    </row>
    <row r="455" spans="2:2" x14ac:dyDescent="0.2">
      <c r="B455" s="37"/>
    </row>
    <row r="456" spans="2:2" x14ac:dyDescent="0.2">
      <c r="B456" s="37"/>
    </row>
    <row r="457" spans="2:2" x14ac:dyDescent="0.2">
      <c r="B457" s="37"/>
    </row>
    <row r="458" spans="2:2" x14ac:dyDescent="0.2">
      <c r="B458" s="37"/>
    </row>
    <row r="459" spans="2:2" x14ac:dyDescent="0.2">
      <c r="B459" s="37"/>
    </row>
    <row r="460" spans="2:2" x14ac:dyDescent="0.2">
      <c r="B460" s="37"/>
    </row>
    <row r="461" spans="2:2" x14ac:dyDescent="0.2">
      <c r="B461" s="37"/>
    </row>
    <row r="462" spans="2:2" x14ac:dyDescent="0.2">
      <c r="B462" s="37"/>
    </row>
    <row r="463" spans="2:2" x14ac:dyDescent="0.2">
      <c r="B463" s="37"/>
    </row>
    <row r="464" spans="2:2" x14ac:dyDescent="0.2">
      <c r="B464" s="37"/>
    </row>
    <row r="465" spans="2:2" x14ac:dyDescent="0.2">
      <c r="B465" s="37"/>
    </row>
    <row r="466" spans="2:2" x14ac:dyDescent="0.2">
      <c r="B466" s="37"/>
    </row>
    <row r="467" spans="2:2" x14ac:dyDescent="0.2">
      <c r="B467" s="37"/>
    </row>
    <row r="468" spans="2:2" x14ac:dyDescent="0.2">
      <c r="B468" s="37"/>
    </row>
    <row r="469" spans="2:2" x14ac:dyDescent="0.2">
      <c r="B469" s="37"/>
    </row>
    <row r="470" spans="2:2" x14ac:dyDescent="0.2">
      <c r="B470" s="37"/>
    </row>
    <row r="471" spans="2:2" x14ac:dyDescent="0.2">
      <c r="B471" s="37"/>
    </row>
    <row r="472" spans="2:2" x14ac:dyDescent="0.2">
      <c r="B472" s="37"/>
    </row>
    <row r="473" spans="2:2" x14ac:dyDescent="0.2">
      <c r="B473" s="37"/>
    </row>
    <row r="474" spans="2:2" x14ac:dyDescent="0.2">
      <c r="B474" s="37"/>
    </row>
    <row r="475" spans="2:2" x14ac:dyDescent="0.2">
      <c r="B475" s="37"/>
    </row>
    <row r="476" spans="2:2" x14ac:dyDescent="0.2">
      <c r="B476" s="37"/>
    </row>
    <row r="477" spans="2:2" x14ac:dyDescent="0.2">
      <c r="B477" s="37"/>
    </row>
    <row r="478" spans="2:2" x14ac:dyDescent="0.2">
      <c r="B478" s="37"/>
    </row>
    <row r="479" spans="2:2" x14ac:dyDescent="0.2">
      <c r="B479" s="37"/>
    </row>
    <row r="480" spans="2:2" x14ac:dyDescent="0.2">
      <c r="B480" s="37"/>
    </row>
    <row r="481" spans="2:2" x14ac:dyDescent="0.2">
      <c r="B481" s="37"/>
    </row>
    <row r="482" spans="2:2" x14ac:dyDescent="0.2">
      <c r="B482" s="37"/>
    </row>
    <row r="483" spans="2:2" x14ac:dyDescent="0.2">
      <c r="B483" s="37"/>
    </row>
    <row r="484" spans="2:2" x14ac:dyDescent="0.2">
      <c r="B484" s="37"/>
    </row>
    <row r="485" spans="2:2" x14ac:dyDescent="0.2">
      <c r="B485" s="37"/>
    </row>
    <row r="486" spans="2:2" x14ac:dyDescent="0.2">
      <c r="B486" s="37"/>
    </row>
    <row r="487" spans="2:2" x14ac:dyDescent="0.2">
      <c r="B487" s="37"/>
    </row>
    <row r="488" spans="2:2" x14ac:dyDescent="0.2">
      <c r="B488" s="37"/>
    </row>
    <row r="489" spans="2:2" x14ac:dyDescent="0.2">
      <c r="B489" s="37"/>
    </row>
    <row r="490" spans="2:2" x14ac:dyDescent="0.2">
      <c r="B490" s="37"/>
    </row>
    <row r="491" spans="2:2" x14ac:dyDescent="0.2">
      <c r="B491" s="37"/>
    </row>
    <row r="492" spans="2:2" x14ac:dyDescent="0.2">
      <c r="B492" s="37"/>
    </row>
    <row r="493" spans="2:2" x14ac:dyDescent="0.2">
      <c r="B493" s="37"/>
    </row>
    <row r="494" spans="2:2" x14ac:dyDescent="0.2">
      <c r="B494" s="37"/>
    </row>
    <row r="495" spans="2:2" x14ac:dyDescent="0.2">
      <c r="B495" s="37"/>
    </row>
    <row r="496" spans="2:2" x14ac:dyDescent="0.2">
      <c r="B496" s="37"/>
    </row>
    <row r="497" spans="2:2" x14ac:dyDescent="0.2">
      <c r="B497" s="37"/>
    </row>
    <row r="498" spans="2:2" x14ac:dyDescent="0.2">
      <c r="B498" s="37"/>
    </row>
    <row r="499" spans="2:2" x14ac:dyDescent="0.2">
      <c r="B499" s="37"/>
    </row>
    <row r="500" spans="2:2" x14ac:dyDescent="0.2">
      <c r="B500" s="37"/>
    </row>
    <row r="501" spans="2:2" x14ac:dyDescent="0.2">
      <c r="B501" s="37"/>
    </row>
    <row r="502" spans="2:2" x14ac:dyDescent="0.2">
      <c r="B502" s="37"/>
    </row>
    <row r="503" spans="2:2" x14ac:dyDescent="0.2">
      <c r="B503" s="37"/>
    </row>
    <row r="504" spans="2:2" x14ac:dyDescent="0.2">
      <c r="B504" s="37"/>
    </row>
    <row r="505" spans="2:2" x14ac:dyDescent="0.2">
      <c r="B505" s="37"/>
    </row>
    <row r="506" spans="2:2" x14ac:dyDescent="0.2">
      <c r="B506" s="37"/>
    </row>
    <row r="507" spans="2:2" x14ac:dyDescent="0.2">
      <c r="B507" s="37"/>
    </row>
    <row r="508" spans="2:2" x14ac:dyDescent="0.2">
      <c r="B508" s="37"/>
    </row>
    <row r="509" spans="2:2" x14ac:dyDescent="0.2">
      <c r="B509" s="37"/>
    </row>
    <row r="510" spans="2:2" x14ac:dyDescent="0.2">
      <c r="B510" s="37"/>
    </row>
    <row r="511" spans="2:2" x14ac:dyDescent="0.2">
      <c r="B511" s="37"/>
    </row>
    <row r="512" spans="2:2" x14ac:dyDescent="0.2">
      <c r="B512" s="37"/>
    </row>
    <row r="513" spans="2:2" x14ac:dyDescent="0.2">
      <c r="B513" s="37"/>
    </row>
    <row r="514" spans="2:2" x14ac:dyDescent="0.2">
      <c r="B514" s="37"/>
    </row>
    <row r="515" spans="2:2" x14ac:dyDescent="0.2">
      <c r="B515" s="37"/>
    </row>
    <row r="516" spans="2:2" x14ac:dyDescent="0.2">
      <c r="B516" s="37"/>
    </row>
    <row r="517" spans="2:2" x14ac:dyDescent="0.2">
      <c r="B517" s="37"/>
    </row>
    <row r="518" spans="2:2" x14ac:dyDescent="0.2">
      <c r="B518" s="37"/>
    </row>
    <row r="519" spans="2:2" x14ac:dyDescent="0.2">
      <c r="B519" s="37"/>
    </row>
    <row r="520" spans="2:2" x14ac:dyDescent="0.2">
      <c r="B520" s="37"/>
    </row>
    <row r="521" spans="2:2" x14ac:dyDescent="0.2">
      <c r="B521" s="37"/>
    </row>
    <row r="522" spans="2:2" x14ac:dyDescent="0.2">
      <c r="B522" s="37"/>
    </row>
    <row r="523" spans="2:2" x14ac:dyDescent="0.2">
      <c r="B523" s="37"/>
    </row>
    <row r="524" spans="2:2" x14ac:dyDescent="0.2">
      <c r="B524" s="37"/>
    </row>
    <row r="525" spans="2:2" x14ac:dyDescent="0.2">
      <c r="B525" s="37"/>
    </row>
    <row r="526" spans="2:2" x14ac:dyDescent="0.2">
      <c r="B526" s="37"/>
    </row>
    <row r="527" spans="2:2" x14ac:dyDescent="0.2">
      <c r="B527" s="37"/>
    </row>
    <row r="528" spans="2:2" x14ac:dyDescent="0.2">
      <c r="B528" s="37"/>
    </row>
    <row r="529" spans="2:2" x14ac:dyDescent="0.2">
      <c r="B529" s="37"/>
    </row>
    <row r="530" spans="2:2" x14ac:dyDescent="0.2">
      <c r="B530" s="37"/>
    </row>
    <row r="531" spans="2:2" x14ac:dyDescent="0.2">
      <c r="B531" s="37"/>
    </row>
    <row r="532" spans="2:2" x14ac:dyDescent="0.2">
      <c r="B532" s="37"/>
    </row>
    <row r="533" spans="2:2" x14ac:dyDescent="0.2">
      <c r="B533" s="37"/>
    </row>
    <row r="534" spans="2:2" x14ac:dyDescent="0.2">
      <c r="B534" s="37"/>
    </row>
    <row r="535" spans="2:2" x14ac:dyDescent="0.2">
      <c r="B535" s="37"/>
    </row>
    <row r="536" spans="2:2" x14ac:dyDescent="0.2">
      <c r="B536" s="37"/>
    </row>
    <row r="537" spans="2:2" x14ac:dyDescent="0.2">
      <c r="B537" s="37"/>
    </row>
    <row r="538" spans="2:2" x14ac:dyDescent="0.2">
      <c r="B538" s="37"/>
    </row>
    <row r="539" spans="2:2" x14ac:dyDescent="0.2">
      <c r="B539" s="37"/>
    </row>
    <row r="540" spans="2:2" x14ac:dyDescent="0.2">
      <c r="B540" s="37"/>
    </row>
    <row r="541" spans="2:2" x14ac:dyDescent="0.2">
      <c r="B541" s="37"/>
    </row>
    <row r="542" spans="2:2" x14ac:dyDescent="0.2">
      <c r="B542" s="37"/>
    </row>
    <row r="543" spans="2:2" x14ac:dyDescent="0.2">
      <c r="B543" s="37"/>
    </row>
    <row r="544" spans="2:2" x14ac:dyDescent="0.2">
      <c r="B544" s="37"/>
    </row>
    <row r="545" spans="2:2" x14ac:dyDescent="0.2">
      <c r="B545" s="37"/>
    </row>
    <row r="546" spans="2:2" x14ac:dyDescent="0.2">
      <c r="B546" s="37"/>
    </row>
    <row r="547" spans="2:2" x14ac:dyDescent="0.2">
      <c r="B547" s="37"/>
    </row>
    <row r="548" spans="2:2" x14ac:dyDescent="0.2">
      <c r="B548" s="37"/>
    </row>
    <row r="549" spans="2:2" x14ac:dyDescent="0.2">
      <c r="B549" s="37"/>
    </row>
    <row r="550" spans="2:2" x14ac:dyDescent="0.2">
      <c r="B550" s="37"/>
    </row>
    <row r="551" spans="2:2" x14ac:dyDescent="0.2">
      <c r="B551" s="37"/>
    </row>
    <row r="552" spans="2:2" x14ac:dyDescent="0.2">
      <c r="B552" s="37"/>
    </row>
    <row r="553" spans="2:2" x14ac:dyDescent="0.2">
      <c r="B553" s="37"/>
    </row>
    <row r="554" spans="2:2" x14ac:dyDescent="0.2">
      <c r="B554" s="37"/>
    </row>
    <row r="555" spans="2:2" x14ac:dyDescent="0.2">
      <c r="B555" s="37"/>
    </row>
    <row r="556" spans="2:2" x14ac:dyDescent="0.2">
      <c r="B556" s="37"/>
    </row>
    <row r="557" spans="2:2" x14ac:dyDescent="0.2">
      <c r="B557" s="37"/>
    </row>
    <row r="558" spans="2:2" x14ac:dyDescent="0.2">
      <c r="B558" s="37"/>
    </row>
    <row r="559" spans="2:2" x14ac:dyDescent="0.2">
      <c r="B559" s="37"/>
    </row>
    <row r="560" spans="2:2" x14ac:dyDescent="0.2">
      <c r="B560" s="37"/>
    </row>
    <row r="561" spans="2:2" x14ac:dyDescent="0.2">
      <c r="B561" s="37"/>
    </row>
    <row r="562" spans="2:2" x14ac:dyDescent="0.2">
      <c r="B562" s="37"/>
    </row>
    <row r="563" spans="2:2" x14ac:dyDescent="0.2">
      <c r="B563" s="37"/>
    </row>
    <row r="564" spans="2:2" x14ac:dyDescent="0.2">
      <c r="B564" s="37"/>
    </row>
    <row r="565" spans="2:2" x14ac:dyDescent="0.2">
      <c r="B565" s="37"/>
    </row>
    <row r="566" spans="2:2" x14ac:dyDescent="0.2">
      <c r="B566" s="37"/>
    </row>
    <row r="567" spans="2:2" x14ac:dyDescent="0.2">
      <c r="B567" s="37"/>
    </row>
    <row r="568" spans="2:2" x14ac:dyDescent="0.2">
      <c r="B568" s="37"/>
    </row>
    <row r="569" spans="2:2" x14ac:dyDescent="0.2">
      <c r="B569" s="37"/>
    </row>
    <row r="570" spans="2:2" x14ac:dyDescent="0.2">
      <c r="B570" s="37"/>
    </row>
    <row r="571" spans="2:2" x14ac:dyDescent="0.2">
      <c r="B571" s="37"/>
    </row>
    <row r="572" spans="2:2" x14ac:dyDescent="0.2">
      <c r="B572" s="37"/>
    </row>
    <row r="573" spans="2:2" x14ac:dyDescent="0.2">
      <c r="B573" s="37"/>
    </row>
    <row r="574" spans="2:2" x14ac:dyDescent="0.2">
      <c r="B574" s="37"/>
    </row>
    <row r="575" spans="2:2" x14ac:dyDescent="0.2">
      <c r="B575" s="37"/>
    </row>
    <row r="576" spans="2:2" x14ac:dyDescent="0.2">
      <c r="B576" s="37"/>
    </row>
    <row r="577" spans="2:2" x14ac:dyDescent="0.2">
      <c r="B577" s="37"/>
    </row>
    <row r="578" spans="2:2" x14ac:dyDescent="0.2">
      <c r="B578" s="37"/>
    </row>
    <row r="579" spans="2:2" x14ac:dyDescent="0.2">
      <c r="B579" s="37"/>
    </row>
    <row r="580" spans="2:2" x14ac:dyDescent="0.2">
      <c r="B580" s="37"/>
    </row>
    <row r="581" spans="2:2" x14ac:dyDescent="0.2">
      <c r="B581" s="37"/>
    </row>
    <row r="582" spans="2:2" x14ac:dyDescent="0.2">
      <c r="B582" s="37"/>
    </row>
    <row r="583" spans="2:2" x14ac:dyDescent="0.2">
      <c r="B583" s="37"/>
    </row>
    <row r="584" spans="2:2" x14ac:dyDescent="0.2">
      <c r="B584" s="37"/>
    </row>
    <row r="585" spans="2:2" x14ac:dyDescent="0.2">
      <c r="B585" s="37"/>
    </row>
    <row r="586" spans="2:2" x14ac:dyDescent="0.2">
      <c r="B586" s="37"/>
    </row>
    <row r="587" spans="2:2" x14ac:dyDescent="0.2">
      <c r="B587" s="37"/>
    </row>
    <row r="588" spans="2:2" x14ac:dyDescent="0.2">
      <c r="B588" s="37"/>
    </row>
    <row r="589" spans="2:2" x14ac:dyDescent="0.2">
      <c r="B589" s="37"/>
    </row>
  </sheetData>
  <sheetProtection algorithmName="SHA-512" hashValue="e41wAkcYk+jEgt3weY7sOQgpzVvUPHZRo8XFozO5ijlFSTcgeEA7VeLsxQn8U0m0jHQmDLXA45UzRlvMqQE5dw==" saltValue="7POH03OhILsiW3vUgusK6Q==" spinCount="100000" sheet="1" objects="1" scenarios="1"/>
  <mergeCells count="2">
    <mergeCell ref="C2:J2"/>
    <mergeCell ref="C3:G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8"/>
  <sheetViews>
    <sheetView workbookViewId="0">
      <selection activeCell="G4" sqref="G4"/>
    </sheetView>
  </sheetViews>
  <sheetFormatPr defaultColWidth="18.140625" defaultRowHeight="12.75" x14ac:dyDescent="0.2"/>
  <cols>
    <col min="1" max="1" width="40.7109375" customWidth="1"/>
    <col min="2" max="2" width="11.5703125" customWidth="1"/>
  </cols>
  <sheetData>
    <row r="2" spans="1:7" ht="15.75" x14ac:dyDescent="0.25">
      <c r="C2" s="381" t="s">
        <v>88</v>
      </c>
      <c r="D2" s="381"/>
      <c r="E2" s="381"/>
      <c r="F2" s="381"/>
      <c r="G2" s="381"/>
    </row>
    <row r="3" spans="1:7" ht="15.75" x14ac:dyDescent="0.25">
      <c r="C3" s="382" t="s">
        <v>91</v>
      </c>
      <c r="D3" s="382"/>
      <c r="E3" s="382"/>
      <c r="F3" s="383"/>
      <c r="G3" s="14" t="s">
        <v>86</v>
      </c>
    </row>
    <row r="4" spans="1:7" x14ac:dyDescent="0.2">
      <c r="A4" s="28" t="s">
        <v>133</v>
      </c>
      <c r="B4" s="28" t="s">
        <v>144</v>
      </c>
      <c r="C4" s="8" t="s">
        <v>84</v>
      </c>
      <c r="D4" s="9" t="s">
        <v>24</v>
      </c>
      <c r="E4" s="9" t="s">
        <v>25</v>
      </c>
      <c r="F4" s="13" t="s">
        <v>26</v>
      </c>
      <c r="G4" s="15">
        <f>SUM(F:F)</f>
        <v>0</v>
      </c>
    </row>
    <row r="5" spans="1:7" x14ac:dyDescent="0.2">
      <c r="A5" s="10"/>
      <c r="B5" s="10"/>
      <c r="C5" s="10"/>
      <c r="D5" s="11"/>
      <c r="E5" s="12"/>
      <c r="F5" s="11"/>
    </row>
    <row r="6" spans="1:7" x14ac:dyDescent="0.2">
      <c r="A6" s="1"/>
      <c r="B6" s="65"/>
      <c r="C6" s="1"/>
      <c r="D6" s="1"/>
      <c r="E6" s="1"/>
      <c r="F6" s="1"/>
    </row>
    <row r="7" spans="1:7" x14ac:dyDescent="0.2">
      <c r="A7" s="10"/>
      <c r="B7" s="10"/>
      <c r="C7" s="10"/>
      <c r="D7" s="11"/>
      <c r="E7" s="12"/>
      <c r="F7" s="11"/>
    </row>
    <row r="8" spans="1:7" x14ac:dyDescent="0.2">
      <c r="A8" s="1"/>
      <c r="B8" s="65"/>
      <c r="C8" s="1"/>
      <c r="D8" s="1"/>
      <c r="E8" s="1"/>
      <c r="F8" s="1"/>
    </row>
    <row r="9" spans="1:7" x14ac:dyDescent="0.2">
      <c r="A9" s="10"/>
      <c r="B9" s="10"/>
      <c r="C9" s="10"/>
      <c r="D9" s="11"/>
      <c r="E9" s="12"/>
      <c r="F9" s="11"/>
    </row>
    <row r="10" spans="1:7" x14ac:dyDescent="0.2">
      <c r="A10" s="1"/>
      <c r="B10" s="65"/>
      <c r="C10" s="1"/>
      <c r="D10" s="1"/>
      <c r="E10" s="1"/>
      <c r="F10" s="1"/>
    </row>
    <row r="11" spans="1:7" x14ac:dyDescent="0.2">
      <c r="A11" s="10"/>
      <c r="B11" s="10"/>
      <c r="C11" s="10"/>
      <c r="D11" s="11"/>
      <c r="E11" s="12"/>
      <c r="F11" s="11"/>
    </row>
    <row r="12" spans="1:7" x14ac:dyDescent="0.2">
      <c r="A12" s="1"/>
      <c r="B12" s="65"/>
      <c r="C12" s="1"/>
      <c r="D12" s="1"/>
      <c r="E12" s="1"/>
      <c r="F12" s="1"/>
    </row>
    <row r="13" spans="1:7" x14ac:dyDescent="0.2">
      <c r="A13" s="10"/>
      <c r="B13" s="10"/>
      <c r="C13" s="10"/>
      <c r="D13" s="11"/>
      <c r="E13" s="12"/>
      <c r="F13" s="11"/>
    </row>
    <row r="14" spans="1:7" x14ac:dyDescent="0.2">
      <c r="A14" s="1"/>
      <c r="B14" s="65"/>
      <c r="C14" s="1"/>
      <c r="D14" s="1"/>
      <c r="E14" s="1"/>
      <c r="F14" s="4"/>
    </row>
    <row r="15" spans="1:7" x14ac:dyDescent="0.2">
      <c r="A15" s="10"/>
      <c r="B15" s="10"/>
      <c r="C15" s="10"/>
      <c r="D15" s="11"/>
      <c r="E15" s="12"/>
      <c r="F15" s="11"/>
    </row>
    <row r="16" spans="1:7" x14ac:dyDescent="0.2">
      <c r="A16" s="1"/>
      <c r="B16" s="65"/>
      <c r="C16" s="1"/>
      <c r="D16" s="1"/>
      <c r="E16" s="1"/>
      <c r="F16" s="1"/>
    </row>
    <row r="17" spans="1:6" x14ac:dyDescent="0.2">
      <c r="A17" s="10"/>
      <c r="B17" s="10"/>
      <c r="C17" s="10"/>
      <c r="D17" s="11"/>
      <c r="E17" s="12"/>
      <c r="F17" s="11"/>
    </row>
    <row r="18" spans="1:6" x14ac:dyDescent="0.2">
      <c r="A18" s="1"/>
      <c r="B18" s="65"/>
      <c r="C18" s="1"/>
      <c r="D18" s="1"/>
      <c r="E18" s="1"/>
      <c r="F18" s="1"/>
    </row>
    <row r="19" spans="1:6" x14ac:dyDescent="0.2">
      <c r="A19" s="10"/>
      <c r="B19" s="10"/>
      <c r="C19" s="10"/>
      <c r="D19" s="11"/>
      <c r="E19" s="12"/>
      <c r="F19" s="11"/>
    </row>
    <row r="20" spans="1:6" x14ac:dyDescent="0.2">
      <c r="A20" s="1"/>
      <c r="B20" s="65"/>
      <c r="C20" s="1"/>
      <c r="D20" s="1"/>
      <c r="E20" s="1"/>
      <c r="F20" s="1"/>
    </row>
    <row r="21" spans="1:6" x14ac:dyDescent="0.2">
      <c r="A21" s="10"/>
      <c r="B21" s="10"/>
      <c r="C21" s="10"/>
      <c r="D21" s="11"/>
      <c r="E21" s="12"/>
      <c r="F21" s="11"/>
    </row>
    <row r="22" spans="1:6" x14ac:dyDescent="0.2">
      <c r="A22" s="1"/>
      <c r="B22" s="65"/>
      <c r="C22" s="1"/>
      <c r="D22" s="1"/>
      <c r="E22" s="1"/>
      <c r="F22" s="1"/>
    </row>
    <row r="23" spans="1:6" x14ac:dyDescent="0.2">
      <c r="A23" s="10"/>
      <c r="B23" s="10"/>
      <c r="C23" s="10"/>
      <c r="D23" s="11"/>
      <c r="E23" s="12"/>
      <c r="F23" s="11"/>
    </row>
    <row r="24" spans="1:6" x14ac:dyDescent="0.2">
      <c r="A24" s="1"/>
      <c r="B24" s="65"/>
      <c r="C24" s="1"/>
      <c r="D24" s="1"/>
      <c r="E24" s="1"/>
      <c r="F24" s="1"/>
    </row>
    <row r="25" spans="1:6" x14ac:dyDescent="0.2">
      <c r="A25" s="10"/>
      <c r="B25" s="10"/>
      <c r="C25" s="10"/>
      <c r="D25" s="11"/>
      <c r="E25" s="12"/>
      <c r="F25" s="11"/>
    </row>
    <row r="26" spans="1:6" x14ac:dyDescent="0.2">
      <c r="A26" s="1"/>
      <c r="B26" s="65"/>
      <c r="C26" s="1"/>
      <c r="D26" s="1"/>
      <c r="E26" s="1"/>
      <c r="F26" s="1"/>
    </row>
    <row r="27" spans="1:6" x14ac:dyDescent="0.2">
      <c r="A27" s="10"/>
      <c r="B27" s="10"/>
      <c r="C27" s="10"/>
      <c r="D27" s="11"/>
      <c r="E27" s="12"/>
      <c r="F27" s="11"/>
    </row>
    <row r="28" spans="1:6" x14ac:dyDescent="0.2">
      <c r="A28" s="1"/>
      <c r="B28" s="65"/>
      <c r="C28" s="1"/>
      <c r="D28" s="1"/>
      <c r="E28" s="1"/>
      <c r="F28" s="1"/>
    </row>
    <row r="29" spans="1:6" x14ac:dyDescent="0.2">
      <c r="A29" s="10"/>
      <c r="B29" s="10"/>
      <c r="C29" s="10"/>
      <c r="D29" s="11"/>
      <c r="E29" s="12"/>
      <c r="F29" s="11"/>
    </row>
    <row r="30" spans="1:6" x14ac:dyDescent="0.2">
      <c r="A30" s="1"/>
      <c r="B30" s="65"/>
      <c r="C30" s="1"/>
      <c r="D30" s="1"/>
      <c r="E30" s="1"/>
      <c r="F30" s="1"/>
    </row>
    <row r="31" spans="1:6" x14ac:dyDescent="0.2">
      <c r="A31" s="10"/>
      <c r="B31" s="10"/>
      <c r="C31" s="10"/>
      <c r="D31" s="11"/>
      <c r="E31" s="12"/>
      <c r="F31" s="11"/>
    </row>
    <row r="32" spans="1:6" x14ac:dyDescent="0.2">
      <c r="A32" s="1"/>
      <c r="B32" s="65"/>
      <c r="C32" s="1"/>
      <c r="D32" s="1"/>
      <c r="E32" s="1"/>
      <c r="F32" s="1"/>
    </row>
    <row r="33" spans="1:6" x14ac:dyDescent="0.2">
      <c r="A33" s="10"/>
      <c r="B33" s="10"/>
      <c r="C33" s="10"/>
      <c r="D33" s="11"/>
      <c r="E33" s="12"/>
      <c r="F33" s="11"/>
    </row>
    <row r="34" spans="1:6" x14ac:dyDescent="0.2">
      <c r="A34" s="1"/>
      <c r="B34" s="65"/>
      <c r="C34" s="1"/>
      <c r="D34" s="1"/>
      <c r="E34" s="1"/>
      <c r="F34" s="1"/>
    </row>
    <row r="35" spans="1:6" x14ac:dyDescent="0.2">
      <c r="A35" s="10"/>
      <c r="B35" s="10"/>
      <c r="C35" s="10"/>
      <c r="D35" s="11"/>
      <c r="E35" s="12"/>
      <c r="F35" s="11"/>
    </row>
    <row r="36" spans="1:6" x14ac:dyDescent="0.2">
      <c r="A36" s="1"/>
      <c r="B36" s="65"/>
      <c r="C36" s="1"/>
      <c r="D36" s="1"/>
      <c r="E36" s="1"/>
      <c r="F36" s="1"/>
    </row>
    <row r="37" spans="1:6" x14ac:dyDescent="0.2">
      <c r="A37" s="10"/>
      <c r="B37" s="10"/>
      <c r="C37" s="10"/>
      <c r="D37" s="11"/>
      <c r="E37" s="12"/>
      <c r="F37" s="11"/>
    </row>
    <row r="38" spans="1:6" x14ac:dyDescent="0.2">
      <c r="A38" s="1"/>
      <c r="B38" s="65"/>
      <c r="C38" s="1"/>
      <c r="D38" s="1"/>
      <c r="E38" s="1"/>
      <c r="F38" s="1"/>
    </row>
    <row r="39" spans="1:6" x14ac:dyDescent="0.2">
      <c r="A39" s="10"/>
      <c r="B39" s="10"/>
      <c r="C39" s="10"/>
      <c r="D39" s="11"/>
      <c r="E39" s="12"/>
      <c r="F39" s="11"/>
    </row>
    <row r="40" spans="1:6" x14ac:dyDescent="0.2">
      <c r="A40" s="1"/>
      <c r="B40" s="65"/>
      <c r="C40" s="1"/>
      <c r="D40" s="1"/>
      <c r="E40" s="1"/>
      <c r="F40" s="1"/>
    </row>
    <row r="41" spans="1:6" x14ac:dyDescent="0.2">
      <c r="A41" s="10"/>
      <c r="B41" s="10"/>
      <c r="C41" s="10"/>
      <c r="D41" s="11"/>
      <c r="E41" s="12"/>
      <c r="F41" s="11"/>
    </row>
    <row r="42" spans="1:6" x14ac:dyDescent="0.2">
      <c r="A42" s="1"/>
      <c r="B42" s="65"/>
      <c r="C42" s="1"/>
      <c r="D42" s="1"/>
      <c r="E42" s="1"/>
      <c r="F42" s="1"/>
    </row>
    <row r="43" spans="1:6" x14ac:dyDescent="0.2">
      <c r="A43" s="10"/>
      <c r="B43" s="10"/>
      <c r="C43" s="10"/>
      <c r="D43" s="11"/>
      <c r="E43" s="12"/>
      <c r="F43" s="11"/>
    </row>
    <row r="44" spans="1:6" x14ac:dyDescent="0.2">
      <c r="A44" s="1"/>
      <c r="B44" s="65"/>
      <c r="C44" s="1"/>
      <c r="D44" s="1"/>
      <c r="E44" s="1"/>
      <c r="F44" s="1"/>
    </row>
    <row r="45" spans="1:6" x14ac:dyDescent="0.2">
      <c r="A45" s="10"/>
      <c r="B45" s="10"/>
      <c r="C45" s="10"/>
      <c r="D45" s="11"/>
      <c r="E45" s="12"/>
      <c r="F45" s="11"/>
    </row>
    <row r="46" spans="1:6" x14ac:dyDescent="0.2">
      <c r="A46" s="1"/>
      <c r="B46" s="65"/>
      <c r="C46" s="1"/>
      <c r="D46" s="1"/>
      <c r="E46" s="1"/>
      <c r="F46" s="1"/>
    </row>
    <row r="47" spans="1:6" x14ac:dyDescent="0.2">
      <c r="A47" s="10"/>
      <c r="B47" s="10"/>
      <c r="C47" s="10"/>
      <c r="D47" s="11"/>
      <c r="E47" s="12"/>
      <c r="F47" s="11"/>
    </row>
    <row r="48" spans="1:6" x14ac:dyDescent="0.2">
      <c r="A48" s="1"/>
      <c r="B48" s="65"/>
      <c r="C48" s="1"/>
      <c r="D48" s="1"/>
      <c r="E48" s="1"/>
      <c r="F48" s="1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workbookViewId="0">
      <selection activeCell="H31" sqref="H31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381" t="s">
        <v>88</v>
      </c>
      <c r="D2" s="381"/>
      <c r="E2" s="381"/>
      <c r="F2" s="381"/>
      <c r="G2" s="381"/>
    </row>
    <row r="3" spans="1:7" ht="15.75" x14ac:dyDescent="0.25">
      <c r="C3" s="382" t="s">
        <v>92</v>
      </c>
      <c r="D3" s="382"/>
      <c r="E3" s="382"/>
      <c r="F3" s="383"/>
      <c r="G3" s="14" t="s">
        <v>86</v>
      </c>
    </row>
    <row r="4" spans="1:7" ht="25.5" x14ac:dyDescent="0.2">
      <c r="A4" s="28" t="s">
        <v>133</v>
      </c>
      <c r="B4" s="28" t="s">
        <v>144</v>
      </c>
      <c r="C4" s="8" t="s">
        <v>84</v>
      </c>
      <c r="D4" s="9" t="s">
        <v>24</v>
      </c>
      <c r="E4" s="9" t="s">
        <v>25</v>
      </c>
      <c r="F4" s="13" t="s">
        <v>26</v>
      </c>
      <c r="G4" s="15">
        <f>SUM(F:F)</f>
        <v>0</v>
      </c>
    </row>
    <row r="5" spans="1:7" x14ac:dyDescent="0.2">
      <c r="A5" s="10"/>
      <c r="B5" s="10"/>
      <c r="C5" s="10"/>
      <c r="D5" s="11"/>
      <c r="E5" s="12"/>
      <c r="F5" s="11"/>
    </row>
    <row r="6" spans="1:7" x14ac:dyDescent="0.2">
      <c r="A6" s="1"/>
      <c r="B6" s="65"/>
      <c r="C6" s="1"/>
      <c r="D6" s="1"/>
      <c r="E6" s="1"/>
      <c r="F6" s="1"/>
    </row>
    <row r="7" spans="1:7" x14ac:dyDescent="0.2">
      <c r="A7" s="10"/>
      <c r="B7" s="10"/>
      <c r="C7" s="10"/>
      <c r="D7" s="11"/>
      <c r="E7" s="12"/>
      <c r="F7" s="11"/>
    </row>
    <row r="8" spans="1:7" x14ac:dyDescent="0.2">
      <c r="A8" s="1"/>
      <c r="B8" s="65"/>
      <c r="C8" s="1"/>
      <c r="D8" s="1"/>
      <c r="E8" s="1"/>
      <c r="F8" s="1"/>
    </row>
    <row r="9" spans="1:7" x14ac:dyDescent="0.2">
      <c r="A9" s="10"/>
      <c r="B9" s="10"/>
      <c r="C9" s="10"/>
      <c r="D9" s="11"/>
      <c r="E9" s="12"/>
      <c r="F9" s="11"/>
    </row>
    <row r="10" spans="1:7" x14ac:dyDescent="0.2">
      <c r="A10" s="1"/>
      <c r="B10" s="65"/>
      <c r="C10" s="1"/>
      <c r="D10" s="1"/>
      <c r="E10" s="1"/>
      <c r="F10" s="1"/>
    </row>
    <row r="11" spans="1:7" x14ac:dyDescent="0.2">
      <c r="A11" s="10"/>
      <c r="B11" s="10"/>
      <c r="C11" s="10"/>
      <c r="D11" s="11"/>
      <c r="E11" s="12"/>
      <c r="F11" s="11"/>
    </row>
    <row r="12" spans="1:7" x14ac:dyDescent="0.2">
      <c r="A12" s="1"/>
      <c r="B12" s="65"/>
      <c r="C12" s="1"/>
      <c r="D12" s="1"/>
      <c r="E12" s="1"/>
      <c r="F12" s="1"/>
    </row>
    <row r="13" spans="1:7" x14ac:dyDescent="0.2">
      <c r="A13" s="10"/>
      <c r="B13" s="10"/>
      <c r="C13" s="10"/>
      <c r="D13" s="11"/>
      <c r="E13" s="12"/>
      <c r="F13" s="11"/>
    </row>
    <row r="14" spans="1:7" x14ac:dyDescent="0.2">
      <c r="A14" s="1"/>
      <c r="B14" s="65"/>
      <c r="C14" s="1"/>
      <c r="D14" s="1"/>
      <c r="E14" s="1"/>
      <c r="F14" s="4"/>
    </row>
    <row r="15" spans="1:7" x14ac:dyDescent="0.2">
      <c r="A15" s="10"/>
      <c r="B15" s="10"/>
      <c r="C15" s="10"/>
      <c r="D15" s="11"/>
      <c r="E15" s="12"/>
      <c r="F15" s="11"/>
    </row>
    <row r="16" spans="1:7" x14ac:dyDescent="0.2">
      <c r="A16" s="1"/>
      <c r="B16" s="65"/>
      <c r="C16" s="1"/>
      <c r="D16" s="1"/>
      <c r="E16" s="1"/>
      <c r="F16" s="1"/>
    </row>
    <row r="17" spans="1:6" x14ac:dyDescent="0.2">
      <c r="A17" s="10"/>
      <c r="B17" s="10"/>
      <c r="C17" s="10"/>
      <c r="D17" s="11"/>
      <c r="E17" s="12"/>
      <c r="F17" s="11"/>
    </row>
    <row r="18" spans="1:6" x14ac:dyDescent="0.2">
      <c r="A18" s="1"/>
      <c r="B18" s="65"/>
      <c r="C18" s="1"/>
      <c r="D18" s="1"/>
      <c r="E18" s="1"/>
      <c r="F18" s="1"/>
    </row>
    <row r="19" spans="1:6" x14ac:dyDescent="0.2">
      <c r="A19" s="10"/>
      <c r="B19" s="10"/>
      <c r="C19" s="10"/>
      <c r="D19" s="11"/>
      <c r="E19" s="12"/>
      <c r="F19" s="11"/>
    </row>
    <row r="20" spans="1:6" x14ac:dyDescent="0.2">
      <c r="A20" s="1"/>
      <c r="B20" s="65"/>
      <c r="C20" s="1"/>
      <c r="D20" s="1"/>
      <c r="E20" s="1"/>
      <c r="F20" s="1"/>
    </row>
    <row r="21" spans="1:6" x14ac:dyDescent="0.2">
      <c r="A21" s="10"/>
      <c r="B21" s="10"/>
      <c r="C21" s="10"/>
      <c r="D21" s="11"/>
      <c r="E21" s="12"/>
      <c r="F21" s="11"/>
    </row>
    <row r="22" spans="1:6" x14ac:dyDescent="0.2">
      <c r="A22" s="1"/>
      <c r="B22" s="65"/>
      <c r="C22" s="1"/>
      <c r="D22" s="1"/>
      <c r="E22" s="1"/>
      <c r="F22" s="1"/>
    </row>
    <row r="23" spans="1:6" x14ac:dyDescent="0.2">
      <c r="A23" s="10"/>
      <c r="B23" s="10"/>
      <c r="C23" s="10"/>
      <c r="D23" s="11"/>
      <c r="E23" s="12"/>
      <c r="F23" s="11"/>
    </row>
    <row r="24" spans="1:6" x14ac:dyDescent="0.2">
      <c r="A24" s="1"/>
      <c r="B24" s="65"/>
      <c r="C24" s="1"/>
      <c r="D24" s="1"/>
      <c r="E24" s="1"/>
      <c r="F24" s="1"/>
    </row>
    <row r="25" spans="1:6" x14ac:dyDescent="0.2">
      <c r="A25" s="10"/>
      <c r="B25" s="10"/>
      <c r="C25" s="10"/>
      <c r="D25" s="11"/>
      <c r="E25" s="12"/>
      <c r="F25" s="11"/>
    </row>
    <row r="26" spans="1:6" x14ac:dyDescent="0.2">
      <c r="A26" s="1"/>
      <c r="B26" s="65"/>
      <c r="C26" s="1"/>
      <c r="D26" s="1"/>
      <c r="E26" s="1"/>
      <c r="F26" s="1"/>
    </row>
    <row r="27" spans="1:6" x14ac:dyDescent="0.2">
      <c r="A27" s="10"/>
      <c r="B27" s="10"/>
      <c r="C27" s="10"/>
      <c r="D27" s="11"/>
      <c r="E27" s="12"/>
      <c r="F27" s="11"/>
    </row>
    <row r="28" spans="1:6" x14ac:dyDescent="0.2">
      <c r="A28" s="1"/>
      <c r="B28" s="65"/>
      <c r="C28" s="1"/>
      <c r="D28" s="1"/>
      <c r="E28" s="1"/>
      <c r="F28" s="1"/>
    </row>
    <row r="29" spans="1:6" x14ac:dyDescent="0.2">
      <c r="A29" s="10"/>
      <c r="B29" s="10"/>
      <c r="C29" s="10"/>
      <c r="D29" s="11"/>
      <c r="E29" s="12"/>
      <c r="F29" s="11"/>
    </row>
    <row r="30" spans="1:6" x14ac:dyDescent="0.2">
      <c r="A30" s="1"/>
      <c r="B30" s="65"/>
      <c r="C30" s="1"/>
      <c r="D30" s="1"/>
      <c r="E30" s="1"/>
      <c r="F30" s="1"/>
    </row>
    <row r="31" spans="1:6" x14ac:dyDescent="0.2">
      <c r="A31" s="10"/>
      <c r="B31" s="10"/>
      <c r="C31" s="10"/>
      <c r="D31" s="11"/>
      <c r="E31" s="12"/>
      <c r="F31" s="11"/>
    </row>
    <row r="32" spans="1:6" x14ac:dyDescent="0.2">
      <c r="A32" s="1"/>
      <c r="B32" s="65"/>
      <c r="C32" s="1"/>
      <c r="D32" s="1"/>
      <c r="E32" s="1"/>
      <c r="F32" s="1"/>
    </row>
    <row r="33" spans="1:6" x14ac:dyDescent="0.2">
      <c r="A33" s="10"/>
      <c r="B33" s="10"/>
      <c r="C33" s="10"/>
      <c r="D33" s="11"/>
      <c r="E33" s="12"/>
      <c r="F33" s="11"/>
    </row>
    <row r="34" spans="1:6" x14ac:dyDescent="0.2">
      <c r="A34" s="1"/>
      <c r="B34" s="65"/>
      <c r="C34" s="1"/>
      <c r="D34" s="1"/>
      <c r="E34" s="1"/>
      <c r="F34" s="1"/>
    </row>
    <row r="35" spans="1:6" x14ac:dyDescent="0.2">
      <c r="A35" s="10"/>
      <c r="B35" s="10"/>
      <c r="C35" s="10"/>
      <c r="D35" s="11"/>
      <c r="E35" s="12"/>
      <c r="F35" s="11"/>
    </row>
    <row r="36" spans="1:6" x14ac:dyDescent="0.2">
      <c r="A36" s="1"/>
      <c r="B36" s="65"/>
      <c r="C36" s="1"/>
      <c r="D36" s="1"/>
      <c r="E36" s="1"/>
      <c r="F36" s="1"/>
    </row>
    <row r="37" spans="1:6" x14ac:dyDescent="0.2">
      <c r="A37" s="10"/>
      <c r="B37" s="10"/>
      <c r="C37" s="10"/>
      <c r="D37" s="11"/>
      <c r="E37" s="12"/>
      <c r="F37" s="11"/>
    </row>
    <row r="38" spans="1:6" x14ac:dyDescent="0.2">
      <c r="A38" s="1"/>
      <c r="B38" s="65"/>
      <c r="C38" s="1"/>
      <c r="D38" s="1"/>
      <c r="E38" s="1"/>
      <c r="F38" s="1"/>
    </row>
    <row r="39" spans="1:6" x14ac:dyDescent="0.2">
      <c r="A39" s="10"/>
      <c r="B39" s="10"/>
      <c r="C39" s="10"/>
      <c r="D39" s="11"/>
      <c r="E39" s="12"/>
      <c r="F39" s="11"/>
    </row>
    <row r="40" spans="1:6" x14ac:dyDescent="0.2">
      <c r="A40" s="1"/>
      <c r="B40" s="65"/>
      <c r="C40" s="1"/>
      <c r="D40" s="1"/>
      <c r="E40" s="1"/>
      <c r="F40" s="1"/>
    </row>
    <row r="41" spans="1:6" x14ac:dyDescent="0.2">
      <c r="A41" s="10"/>
      <c r="B41" s="10"/>
      <c r="C41" s="10"/>
      <c r="D41" s="11"/>
      <c r="E41" s="12"/>
      <c r="F41" s="11"/>
    </row>
    <row r="42" spans="1:6" x14ac:dyDescent="0.2">
      <c r="A42" s="1"/>
      <c r="B42" s="65"/>
      <c r="C42" s="1"/>
      <c r="D42" s="1"/>
      <c r="E42" s="1"/>
      <c r="F42" s="1"/>
    </row>
    <row r="43" spans="1:6" x14ac:dyDescent="0.2">
      <c r="A43" s="10"/>
      <c r="B43" s="10"/>
      <c r="C43" s="10"/>
      <c r="D43" s="11"/>
      <c r="E43" s="12"/>
      <c r="F43" s="11"/>
    </row>
    <row r="44" spans="1:6" x14ac:dyDescent="0.2">
      <c r="A44" s="1"/>
      <c r="B44" s="65"/>
      <c r="C44" s="1"/>
      <c r="D44" s="1"/>
      <c r="E44" s="1"/>
      <c r="F44" s="1"/>
    </row>
    <row r="45" spans="1:6" x14ac:dyDescent="0.2">
      <c r="A45" s="10"/>
      <c r="B45" s="10"/>
      <c r="C45" s="10"/>
      <c r="D45" s="11"/>
      <c r="E45" s="12"/>
      <c r="F45" s="11"/>
    </row>
    <row r="46" spans="1:6" x14ac:dyDescent="0.2">
      <c r="A46" s="1"/>
      <c r="B46" s="65"/>
      <c r="C46" s="1"/>
      <c r="D46" s="1"/>
      <c r="E46" s="1"/>
      <c r="F46" s="1"/>
    </row>
    <row r="47" spans="1:6" x14ac:dyDescent="0.2">
      <c r="A47" s="10"/>
      <c r="B47" s="10"/>
      <c r="C47" s="10"/>
      <c r="D47" s="11"/>
      <c r="E47" s="12"/>
      <c r="F47" s="11"/>
    </row>
    <row r="48" spans="1:6" x14ac:dyDescent="0.2">
      <c r="A48" s="1"/>
      <c r="B48" s="65"/>
      <c r="C48" s="1"/>
      <c r="D48" s="1"/>
      <c r="E48" s="1"/>
      <c r="F48" s="1"/>
    </row>
    <row r="49" spans="1:6" x14ac:dyDescent="0.2">
      <c r="A49" s="10"/>
      <c r="B49" s="10"/>
      <c r="C49" s="10"/>
      <c r="D49" s="11"/>
      <c r="E49" s="12"/>
      <c r="F49" s="11"/>
    </row>
    <row r="50" spans="1:6" x14ac:dyDescent="0.2">
      <c r="A50" s="1"/>
      <c r="B50" s="65"/>
      <c r="C50" s="1"/>
      <c r="D50" s="1"/>
      <c r="E50" s="1"/>
      <c r="F50" s="1"/>
    </row>
    <row r="51" spans="1:6" x14ac:dyDescent="0.2">
      <c r="A51" s="10"/>
      <c r="B51" s="10"/>
      <c r="C51" s="10"/>
      <c r="D51" s="11"/>
      <c r="E51" s="12"/>
      <c r="F51" s="11"/>
    </row>
    <row r="52" spans="1:6" x14ac:dyDescent="0.2">
      <c r="A52" s="1"/>
      <c r="B52" s="65"/>
      <c r="C52" s="1"/>
      <c r="D52" s="1"/>
      <c r="E52" s="1"/>
      <c r="F52" s="1"/>
    </row>
    <row r="53" spans="1:6" x14ac:dyDescent="0.2">
      <c r="A53" s="10"/>
      <c r="B53" s="10"/>
      <c r="C53" s="10"/>
      <c r="D53" s="11"/>
      <c r="E53" s="12"/>
      <c r="F53" s="11"/>
    </row>
    <row r="54" spans="1:6" x14ac:dyDescent="0.2">
      <c r="A54" s="1"/>
      <c r="B54" s="65"/>
      <c r="C54" s="1"/>
      <c r="D54" s="1"/>
      <c r="E54" s="1"/>
      <c r="F54" s="1"/>
    </row>
    <row r="55" spans="1:6" x14ac:dyDescent="0.2">
      <c r="A55" s="10"/>
      <c r="B55" s="10"/>
      <c r="C55" s="10"/>
      <c r="D55" s="11"/>
      <c r="E55" s="12"/>
      <c r="F55" s="11"/>
    </row>
    <row r="56" spans="1:6" x14ac:dyDescent="0.2">
      <c r="A56" s="1"/>
      <c r="B56" s="65"/>
      <c r="C56" s="1"/>
      <c r="D56" s="1"/>
      <c r="E56" s="1"/>
      <c r="F56" s="1"/>
    </row>
    <row r="57" spans="1:6" x14ac:dyDescent="0.2">
      <c r="A57" s="10"/>
      <c r="B57" s="10"/>
      <c r="C57" s="10"/>
      <c r="D57" s="11"/>
      <c r="E57" s="12"/>
      <c r="F57" s="11"/>
    </row>
    <row r="58" spans="1:6" x14ac:dyDescent="0.2">
      <c r="A58" s="1"/>
      <c r="B58" s="65"/>
      <c r="C58" s="1"/>
      <c r="D58" s="1"/>
      <c r="E58" s="1"/>
      <c r="F58" s="1"/>
    </row>
    <row r="59" spans="1:6" x14ac:dyDescent="0.2">
      <c r="A59" s="10"/>
      <c r="B59" s="10"/>
      <c r="C59" s="10"/>
      <c r="D59" s="11"/>
      <c r="E59" s="12"/>
      <c r="F59" s="11"/>
    </row>
    <row r="60" spans="1:6" x14ac:dyDescent="0.2">
      <c r="A60" s="1"/>
      <c r="B60" s="65"/>
      <c r="C60" s="1"/>
      <c r="D60" s="1"/>
      <c r="E60" s="1"/>
      <c r="F60" s="1"/>
    </row>
    <row r="61" spans="1:6" x14ac:dyDescent="0.2">
      <c r="A61" s="10"/>
      <c r="B61" s="10"/>
      <c r="C61" s="10"/>
      <c r="D61" s="11"/>
      <c r="E61" s="12"/>
      <c r="F61" s="11"/>
    </row>
    <row r="62" spans="1:6" x14ac:dyDescent="0.2">
      <c r="A62" s="1"/>
      <c r="B62" s="65"/>
      <c r="C62" s="1"/>
      <c r="D62" s="1"/>
      <c r="E62" s="1"/>
      <c r="F62" s="1"/>
    </row>
    <row r="63" spans="1:6" x14ac:dyDescent="0.2">
      <c r="A63" s="10"/>
      <c r="B63" s="10"/>
      <c r="C63" s="10"/>
      <c r="D63" s="11"/>
      <c r="E63" s="12"/>
      <c r="F63" s="11"/>
    </row>
    <row r="64" spans="1:6" x14ac:dyDescent="0.2">
      <c r="A64" s="1"/>
      <c r="B64" s="65"/>
      <c r="C64" s="1"/>
      <c r="D64" s="1"/>
      <c r="E64" s="1"/>
      <c r="F64" s="1"/>
    </row>
    <row r="65" spans="1:6" x14ac:dyDescent="0.2">
      <c r="A65" s="10"/>
      <c r="B65" s="10"/>
      <c r="C65" s="10"/>
      <c r="D65" s="11"/>
      <c r="E65" s="12"/>
      <c r="F65" s="11"/>
    </row>
    <row r="66" spans="1:6" x14ac:dyDescent="0.2">
      <c r="A66" s="1"/>
      <c r="B66" s="65"/>
      <c r="C66" s="1"/>
      <c r="D66" s="1"/>
      <c r="E66" s="1"/>
      <c r="F66" s="1"/>
    </row>
    <row r="67" spans="1:6" x14ac:dyDescent="0.2">
      <c r="A67" s="10"/>
      <c r="B67" s="10"/>
      <c r="C67" s="10"/>
      <c r="D67" s="11"/>
      <c r="E67" s="12"/>
      <c r="F67" s="11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>
      <selection activeCell="H9" sqref="H9:I12"/>
    </sheetView>
  </sheetViews>
  <sheetFormatPr defaultColWidth="11.42578125" defaultRowHeight="12.75" x14ac:dyDescent="0.2"/>
  <cols>
    <col min="1" max="1" width="40.7109375" customWidth="1"/>
    <col min="2" max="7" width="16.85546875" customWidth="1"/>
    <col min="8" max="8" width="11.85546875" bestFit="1" customWidth="1"/>
    <col min="9" max="9" width="15" bestFit="1" customWidth="1"/>
  </cols>
  <sheetData>
    <row r="2" spans="1:10" ht="15.75" x14ac:dyDescent="0.25">
      <c r="B2" s="381" t="s">
        <v>88</v>
      </c>
      <c r="C2" s="381"/>
      <c r="D2" s="381"/>
      <c r="E2" s="381"/>
      <c r="F2" s="381"/>
      <c r="G2" s="83"/>
    </row>
    <row r="3" spans="1:10" ht="15.75" x14ac:dyDescent="0.25">
      <c r="A3" s="37"/>
      <c r="B3" s="378" t="s">
        <v>93</v>
      </c>
      <c r="C3" s="378"/>
      <c r="D3" s="378"/>
      <c r="E3" s="380"/>
      <c r="F3" s="256" t="s">
        <v>86</v>
      </c>
      <c r="G3" s="256" t="s">
        <v>204</v>
      </c>
      <c r="H3" s="14" t="s">
        <v>122</v>
      </c>
      <c r="I3" s="14" t="s">
        <v>123</v>
      </c>
    </row>
    <row r="4" spans="1:10" ht="25.5" x14ac:dyDescent="0.2">
      <c r="A4" s="45" t="s">
        <v>133</v>
      </c>
      <c r="B4" s="29" t="s">
        <v>84</v>
      </c>
      <c r="C4" s="30" t="s">
        <v>24</v>
      </c>
      <c r="D4" s="30" t="s">
        <v>25</v>
      </c>
      <c r="E4" s="31" t="s">
        <v>26</v>
      </c>
      <c r="F4" s="51">
        <f>SUM(E:E)</f>
        <v>0</v>
      </c>
      <c r="G4" s="51">
        <v>0</v>
      </c>
      <c r="H4" s="25">
        <f>I11*H12</f>
        <v>0</v>
      </c>
      <c r="I4" s="26">
        <f>IF(F4&gt;0,IF(F4&lt;H4,F4-G4,H4-(G4*H4/F4)),0)</f>
        <v>0</v>
      </c>
      <c r="J4" s="2"/>
    </row>
    <row r="5" spans="1:10" x14ac:dyDescent="0.2">
      <c r="A5" s="10"/>
      <c r="B5" s="32"/>
      <c r="C5" s="33"/>
      <c r="D5" s="34"/>
      <c r="E5" s="33"/>
      <c r="F5" s="37"/>
      <c r="G5" s="37"/>
      <c r="J5" s="2"/>
    </row>
    <row r="6" spans="1:10" x14ac:dyDescent="0.2">
      <c r="A6" s="1"/>
      <c r="B6" s="35"/>
      <c r="C6" s="35"/>
      <c r="D6" s="35"/>
      <c r="E6" s="35"/>
      <c r="F6" s="37"/>
      <c r="G6" s="37"/>
      <c r="I6" s="21"/>
    </row>
    <row r="7" spans="1:10" x14ac:dyDescent="0.2">
      <c r="A7" s="10"/>
      <c r="B7" s="32"/>
      <c r="C7" s="33"/>
      <c r="D7" s="34"/>
      <c r="E7" s="33"/>
      <c r="F7" s="37"/>
      <c r="G7" s="37"/>
      <c r="I7" s="20"/>
    </row>
    <row r="8" spans="1:10" x14ac:dyDescent="0.2">
      <c r="A8" s="1"/>
      <c r="B8" s="35"/>
      <c r="C8" s="35"/>
      <c r="D8" s="35"/>
      <c r="E8" s="35"/>
      <c r="F8" s="37"/>
      <c r="G8" s="37"/>
    </row>
    <row r="9" spans="1:10" ht="15" x14ac:dyDescent="0.25">
      <c r="A9" s="10"/>
      <c r="B9" s="32"/>
      <c r="C9" s="33"/>
      <c r="D9" s="34"/>
      <c r="E9" s="33"/>
      <c r="F9" s="37"/>
      <c r="G9" s="37"/>
      <c r="H9" s="384" t="s">
        <v>124</v>
      </c>
      <c r="I9" s="385"/>
    </row>
    <row r="10" spans="1:10" ht="15" x14ac:dyDescent="0.25">
      <c r="A10" s="1"/>
      <c r="B10" s="35"/>
      <c r="C10" s="35"/>
      <c r="D10" s="35"/>
      <c r="E10" s="35"/>
      <c r="F10" s="37"/>
      <c r="G10" s="37"/>
      <c r="H10" s="18" t="s">
        <v>121</v>
      </c>
      <c r="I10" s="19" t="s">
        <v>254</v>
      </c>
    </row>
    <row r="11" spans="1:10" ht="15" x14ac:dyDescent="0.25">
      <c r="A11" s="10"/>
      <c r="B11" s="32"/>
      <c r="C11" s="33"/>
      <c r="D11" s="34"/>
      <c r="E11" s="33"/>
      <c r="F11" s="37"/>
      <c r="G11" s="37"/>
      <c r="H11" s="22">
        <v>13.07</v>
      </c>
      <c r="I11" s="94">
        <v>1.8153575</v>
      </c>
    </row>
    <row r="12" spans="1:10" ht="15" x14ac:dyDescent="0.25">
      <c r="A12" s="1"/>
      <c r="B12" s="35"/>
      <c r="C12" s="35"/>
      <c r="D12" s="35"/>
      <c r="E12" s="35"/>
      <c r="F12" s="37"/>
      <c r="G12" s="37"/>
      <c r="H12" s="23">
        <f>(PARAMETRI!B7+PARAMETRI!B9+PARAMETRI!B11+PARAMETRI!B13+PARAMETRI!B18)/100*H11</f>
        <v>0</v>
      </c>
      <c r="I12" s="24" t="s">
        <v>125</v>
      </c>
    </row>
    <row r="13" spans="1:10" x14ac:dyDescent="0.2">
      <c r="A13" s="10"/>
      <c r="B13" s="32"/>
      <c r="C13" s="33"/>
      <c r="D13" s="34"/>
      <c r="E13" s="33"/>
      <c r="F13" s="37"/>
      <c r="G13" s="37"/>
    </row>
    <row r="14" spans="1:10" x14ac:dyDescent="0.2">
      <c r="A14" s="1"/>
      <c r="B14" s="35"/>
      <c r="C14" s="35"/>
      <c r="D14" s="35"/>
      <c r="E14" s="36"/>
      <c r="F14" s="37"/>
      <c r="G14" s="37"/>
    </row>
    <row r="15" spans="1:10" x14ac:dyDescent="0.2">
      <c r="A15" s="10"/>
      <c r="B15" s="32"/>
      <c r="C15" s="33"/>
      <c r="D15" s="34"/>
      <c r="E15" s="33"/>
      <c r="F15" s="37"/>
      <c r="G15" s="37"/>
    </row>
    <row r="16" spans="1:10" x14ac:dyDescent="0.2">
      <c r="A16" s="1"/>
      <c r="B16" s="35"/>
      <c r="C16" s="35"/>
      <c r="D16" s="35"/>
      <c r="E16" s="35"/>
      <c r="F16" s="37"/>
      <c r="G16" s="37"/>
    </row>
    <row r="17" spans="1:7" x14ac:dyDescent="0.2">
      <c r="A17" s="10"/>
      <c r="B17" s="32"/>
      <c r="C17" s="33"/>
      <c r="D17" s="34"/>
      <c r="E17" s="33"/>
      <c r="F17" s="37"/>
      <c r="G17" s="37"/>
    </row>
    <row r="18" spans="1:7" x14ac:dyDescent="0.2">
      <c r="A18" s="1"/>
      <c r="B18" s="35"/>
      <c r="C18" s="35"/>
      <c r="D18" s="35"/>
      <c r="E18" s="35"/>
      <c r="F18" s="37"/>
      <c r="G18" s="37"/>
    </row>
    <row r="19" spans="1:7" x14ac:dyDescent="0.2">
      <c r="A19" s="10"/>
      <c r="B19" s="32"/>
      <c r="C19" s="33"/>
      <c r="D19" s="34"/>
      <c r="E19" s="33"/>
      <c r="F19" s="37"/>
      <c r="G19" s="37"/>
    </row>
    <row r="20" spans="1:7" x14ac:dyDescent="0.2">
      <c r="A20" s="1"/>
      <c r="B20" s="35"/>
      <c r="C20" s="35"/>
      <c r="D20" s="35"/>
      <c r="E20" s="35"/>
      <c r="F20" s="37"/>
      <c r="G20" s="37"/>
    </row>
    <row r="21" spans="1:7" x14ac:dyDescent="0.2">
      <c r="A21" s="10"/>
      <c r="B21" s="32"/>
      <c r="C21" s="33"/>
      <c r="D21" s="34"/>
      <c r="E21" s="33"/>
      <c r="F21" s="37"/>
      <c r="G21" s="37"/>
    </row>
    <row r="22" spans="1:7" x14ac:dyDescent="0.2">
      <c r="A22" s="1"/>
      <c r="B22" s="35"/>
      <c r="C22" s="35"/>
      <c r="D22" s="35"/>
      <c r="E22" s="35"/>
      <c r="F22" s="37"/>
      <c r="G22" s="37"/>
    </row>
    <row r="23" spans="1:7" x14ac:dyDescent="0.2">
      <c r="A23" s="10"/>
      <c r="B23" s="32"/>
      <c r="C23" s="33"/>
      <c r="D23" s="34"/>
      <c r="E23" s="33"/>
      <c r="F23" s="37"/>
      <c r="G23" s="37"/>
    </row>
    <row r="24" spans="1:7" x14ac:dyDescent="0.2">
      <c r="A24" s="1"/>
      <c r="B24" s="35"/>
      <c r="C24" s="35"/>
      <c r="D24" s="35"/>
      <c r="E24" s="35"/>
      <c r="F24" s="37"/>
      <c r="G24" s="37"/>
    </row>
    <row r="25" spans="1:7" x14ac:dyDescent="0.2">
      <c r="A25" s="10"/>
      <c r="B25" s="32"/>
      <c r="C25" s="33"/>
      <c r="D25" s="34"/>
      <c r="E25" s="33"/>
      <c r="F25" s="37"/>
      <c r="G25" s="37"/>
    </row>
    <row r="26" spans="1:7" x14ac:dyDescent="0.2">
      <c r="A26" s="1"/>
      <c r="B26" s="35"/>
      <c r="C26" s="35"/>
      <c r="D26" s="35"/>
      <c r="E26" s="35"/>
      <c r="F26" s="37"/>
      <c r="G26" s="37"/>
    </row>
    <row r="27" spans="1:7" x14ac:dyDescent="0.2">
      <c r="A27" s="10"/>
      <c r="B27" s="32"/>
      <c r="C27" s="33"/>
      <c r="D27" s="34"/>
      <c r="E27" s="33"/>
      <c r="F27" s="37"/>
      <c r="G27" s="37"/>
    </row>
    <row r="28" spans="1:7" x14ac:dyDescent="0.2">
      <c r="A28" s="1"/>
      <c r="B28" s="35"/>
      <c r="C28" s="35"/>
      <c r="D28" s="35"/>
      <c r="E28" s="35"/>
      <c r="F28" s="37"/>
      <c r="G28" s="37"/>
    </row>
    <row r="29" spans="1:7" x14ac:dyDescent="0.2">
      <c r="A29" s="10"/>
      <c r="B29" s="32"/>
      <c r="C29" s="33"/>
      <c r="D29" s="34"/>
      <c r="E29" s="33"/>
      <c r="F29" s="37"/>
      <c r="G29" s="37"/>
    </row>
    <row r="30" spans="1:7" x14ac:dyDescent="0.2">
      <c r="A30" s="1"/>
      <c r="B30" s="35"/>
      <c r="C30" s="35"/>
      <c r="D30" s="35"/>
      <c r="E30" s="35"/>
      <c r="F30" s="37"/>
      <c r="G30" s="37"/>
    </row>
    <row r="31" spans="1:7" x14ac:dyDescent="0.2">
      <c r="A31" s="10"/>
      <c r="B31" s="32"/>
      <c r="C31" s="33"/>
      <c r="D31" s="34"/>
      <c r="E31" s="33"/>
      <c r="F31" s="37"/>
      <c r="G31" s="37"/>
    </row>
    <row r="32" spans="1:7" x14ac:dyDescent="0.2">
      <c r="A32" s="1"/>
      <c r="B32" s="35"/>
      <c r="C32" s="35"/>
      <c r="D32" s="35"/>
      <c r="E32" s="35"/>
      <c r="F32" s="37"/>
      <c r="G32" s="37"/>
    </row>
    <row r="33" spans="1:7" x14ac:dyDescent="0.2">
      <c r="A33" s="10"/>
      <c r="B33" s="32"/>
      <c r="C33" s="33"/>
      <c r="D33" s="34"/>
      <c r="E33" s="33"/>
      <c r="F33" s="37"/>
      <c r="G33" s="37"/>
    </row>
    <row r="34" spans="1:7" x14ac:dyDescent="0.2">
      <c r="A34" s="1"/>
      <c r="B34" s="35"/>
      <c r="C34" s="35"/>
      <c r="D34" s="35"/>
      <c r="E34" s="35"/>
      <c r="F34" s="37"/>
      <c r="G34" s="37"/>
    </row>
    <row r="35" spans="1:7" x14ac:dyDescent="0.2">
      <c r="A35" s="10"/>
      <c r="B35" s="32"/>
      <c r="C35" s="33"/>
      <c r="D35" s="34"/>
      <c r="E35" s="33"/>
      <c r="F35" s="37"/>
      <c r="G35" s="37"/>
    </row>
    <row r="36" spans="1:7" x14ac:dyDescent="0.2">
      <c r="A36" s="1"/>
      <c r="B36" s="35"/>
      <c r="C36" s="35"/>
      <c r="D36" s="35"/>
      <c r="E36" s="35"/>
      <c r="F36" s="37"/>
      <c r="G36" s="37"/>
    </row>
    <row r="37" spans="1:7" x14ac:dyDescent="0.2">
      <c r="A37" s="10"/>
      <c r="B37" s="32"/>
      <c r="C37" s="33"/>
      <c r="D37" s="34"/>
      <c r="E37" s="33"/>
      <c r="F37" s="37"/>
      <c r="G37" s="37"/>
    </row>
    <row r="38" spans="1:7" x14ac:dyDescent="0.2">
      <c r="A38" s="1"/>
      <c r="B38" s="35"/>
      <c r="C38" s="35"/>
      <c r="D38" s="35"/>
      <c r="E38" s="35"/>
      <c r="F38" s="37"/>
      <c r="G38" s="37"/>
    </row>
    <row r="39" spans="1:7" x14ac:dyDescent="0.2">
      <c r="A39" s="10"/>
      <c r="B39" s="32"/>
      <c r="C39" s="33"/>
      <c r="D39" s="34"/>
      <c r="E39" s="33"/>
      <c r="F39" s="37"/>
      <c r="G39" s="37"/>
    </row>
    <row r="40" spans="1:7" x14ac:dyDescent="0.2">
      <c r="A40" s="1"/>
      <c r="B40" s="35"/>
      <c r="C40" s="35"/>
      <c r="D40" s="35"/>
      <c r="E40" s="35"/>
      <c r="F40" s="37"/>
      <c r="G40" s="37"/>
    </row>
    <row r="41" spans="1:7" x14ac:dyDescent="0.2">
      <c r="A41" s="10"/>
      <c r="B41" s="32"/>
      <c r="C41" s="33"/>
      <c r="D41" s="34"/>
      <c r="E41" s="33"/>
      <c r="F41" s="37"/>
      <c r="G41" s="37"/>
    </row>
    <row r="42" spans="1:7" x14ac:dyDescent="0.2">
      <c r="A42" s="1"/>
      <c r="B42" s="35"/>
      <c r="C42" s="35"/>
      <c r="D42" s="35"/>
      <c r="E42" s="35"/>
      <c r="F42" s="37"/>
      <c r="G42" s="37"/>
    </row>
    <row r="43" spans="1:7" x14ac:dyDescent="0.2">
      <c r="A43" s="10"/>
      <c r="B43" s="32"/>
      <c r="C43" s="33"/>
      <c r="D43" s="34"/>
      <c r="E43" s="33"/>
      <c r="F43" s="37"/>
      <c r="G43" s="37"/>
    </row>
    <row r="44" spans="1:7" x14ac:dyDescent="0.2">
      <c r="A44" s="1"/>
      <c r="B44" s="35"/>
      <c r="C44" s="35"/>
      <c r="D44" s="35"/>
      <c r="E44" s="35"/>
      <c r="F44" s="37"/>
      <c r="G44" s="37"/>
    </row>
    <row r="45" spans="1:7" x14ac:dyDescent="0.2">
      <c r="A45" s="10"/>
      <c r="B45" s="32"/>
      <c r="C45" s="33"/>
      <c r="D45" s="34"/>
      <c r="E45" s="33"/>
      <c r="F45" s="37"/>
      <c r="G45" s="37"/>
    </row>
    <row r="46" spans="1:7" x14ac:dyDescent="0.2">
      <c r="A46" s="1"/>
      <c r="B46" s="35"/>
      <c r="C46" s="35"/>
      <c r="D46" s="35"/>
      <c r="E46" s="35"/>
      <c r="F46" s="37"/>
      <c r="G46" s="37"/>
    </row>
    <row r="47" spans="1:7" x14ac:dyDescent="0.2">
      <c r="A47" s="10"/>
      <c r="B47" s="32"/>
      <c r="C47" s="33"/>
      <c r="D47" s="34"/>
      <c r="E47" s="33"/>
      <c r="F47" s="37"/>
      <c r="G47" s="37"/>
    </row>
    <row r="48" spans="1:7" x14ac:dyDescent="0.2">
      <c r="A48" s="1"/>
      <c r="B48" s="35"/>
      <c r="C48" s="35"/>
      <c r="D48" s="35"/>
      <c r="E48" s="35"/>
      <c r="F48" s="37"/>
      <c r="G48" s="37"/>
    </row>
    <row r="49" spans="1:7" x14ac:dyDescent="0.2">
      <c r="A49" s="10"/>
      <c r="B49" s="32"/>
      <c r="C49" s="33"/>
      <c r="D49" s="34"/>
      <c r="E49" s="33"/>
      <c r="F49" s="37"/>
      <c r="G49" s="37"/>
    </row>
    <row r="50" spans="1:7" x14ac:dyDescent="0.2">
      <c r="A50" s="1"/>
      <c r="B50" s="35"/>
      <c r="C50" s="35"/>
      <c r="D50" s="35"/>
      <c r="E50" s="35"/>
      <c r="F50" s="37"/>
      <c r="G50" s="37"/>
    </row>
    <row r="51" spans="1:7" x14ac:dyDescent="0.2">
      <c r="A51" s="10"/>
      <c r="B51" s="32"/>
      <c r="C51" s="33"/>
      <c r="D51" s="34"/>
      <c r="E51" s="33"/>
      <c r="F51" s="37"/>
      <c r="G51" s="37"/>
    </row>
    <row r="52" spans="1:7" x14ac:dyDescent="0.2">
      <c r="A52" s="1"/>
      <c r="B52" s="35"/>
      <c r="C52" s="35"/>
      <c r="D52" s="35"/>
      <c r="E52" s="35"/>
      <c r="F52" s="37"/>
      <c r="G52" s="37"/>
    </row>
    <row r="53" spans="1:7" x14ac:dyDescent="0.2">
      <c r="A53" s="10"/>
      <c r="B53" s="32"/>
      <c r="C53" s="33"/>
      <c r="D53" s="34"/>
      <c r="E53" s="33"/>
      <c r="F53" s="37"/>
      <c r="G53" s="37"/>
    </row>
    <row r="54" spans="1:7" x14ac:dyDescent="0.2">
      <c r="A54" s="1"/>
      <c r="B54" s="35"/>
      <c r="C54" s="35"/>
      <c r="D54" s="35"/>
      <c r="E54" s="35"/>
      <c r="F54" s="37"/>
      <c r="G54" s="37"/>
    </row>
    <row r="55" spans="1:7" x14ac:dyDescent="0.2">
      <c r="A55" s="10"/>
      <c r="B55" s="32"/>
      <c r="C55" s="33"/>
      <c r="D55" s="34"/>
      <c r="E55" s="33"/>
      <c r="F55" s="37"/>
      <c r="G55" s="37"/>
    </row>
    <row r="56" spans="1:7" x14ac:dyDescent="0.2">
      <c r="A56" s="1"/>
      <c r="B56" s="35"/>
      <c r="C56" s="35"/>
      <c r="D56" s="35"/>
      <c r="E56" s="35"/>
      <c r="F56" s="37"/>
      <c r="G56" s="37"/>
    </row>
    <row r="57" spans="1:7" x14ac:dyDescent="0.2">
      <c r="A57" s="10"/>
      <c r="B57" s="32"/>
      <c r="C57" s="33"/>
      <c r="D57" s="34"/>
      <c r="E57" s="33"/>
      <c r="F57" s="37"/>
      <c r="G57" s="37"/>
    </row>
    <row r="58" spans="1:7" x14ac:dyDescent="0.2">
      <c r="A58" s="1"/>
      <c r="B58" s="35"/>
      <c r="C58" s="35"/>
      <c r="D58" s="35"/>
      <c r="E58" s="35"/>
      <c r="F58" s="37"/>
      <c r="G58" s="37"/>
    </row>
    <row r="59" spans="1:7" x14ac:dyDescent="0.2">
      <c r="A59" s="10"/>
      <c r="B59" s="32"/>
      <c r="C59" s="33"/>
      <c r="D59" s="34"/>
      <c r="E59" s="33"/>
      <c r="F59" s="37"/>
      <c r="G59" s="37"/>
    </row>
    <row r="60" spans="1:7" x14ac:dyDescent="0.2">
      <c r="A60" s="1"/>
      <c r="B60" s="35"/>
      <c r="C60" s="35"/>
      <c r="D60" s="35"/>
      <c r="E60" s="35"/>
      <c r="F60" s="37"/>
      <c r="G60" s="37"/>
    </row>
    <row r="61" spans="1:7" x14ac:dyDescent="0.2">
      <c r="A61" s="10"/>
      <c r="B61" s="32"/>
      <c r="C61" s="33"/>
      <c r="D61" s="34"/>
      <c r="E61" s="33"/>
      <c r="F61" s="37"/>
      <c r="G61" s="37"/>
    </row>
    <row r="62" spans="1:7" x14ac:dyDescent="0.2">
      <c r="A62" s="1"/>
      <c r="B62" s="35"/>
      <c r="C62" s="35"/>
      <c r="D62" s="35"/>
      <c r="E62" s="35"/>
      <c r="F62" s="37"/>
      <c r="G62" s="37"/>
    </row>
    <row r="63" spans="1:7" x14ac:dyDescent="0.2">
      <c r="A63" s="10"/>
      <c r="B63" s="32"/>
      <c r="C63" s="33"/>
      <c r="D63" s="34"/>
      <c r="E63" s="33"/>
      <c r="F63" s="37"/>
      <c r="G63" s="37"/>
    </row>
    <row r="64" spans="1:7" x14ac:dyDescent="0.2">
      <c r="A64" s="1"/>
      <c r="B64" s="35"/>
      <c r="C64" s="35"/>
      <c r="D64" s="35"/>
      <c r="E64" s="35"/>
      <c r="F64" s="37"/>
      <c r="G64" s="37"/>
    </row>
    <row r="65" spans="1:7" x14ac:dyDescent="0.2">
      <c r="A65" s="10"/>
      <c r="B65" s="32"/>
      <c r="C65" s="33"/>
      <c r="D65" s="34"/>
      <c r="E65" s="33"/>
      <c r="F65" s="37"/>
      <c r="G65" s="37"/>
    </row>
    <row r="66" spans="1:7" x14ac:dyDescent="0.2">
      <c r="A66" s="1"/>
      <c r="B66" s="35"/>
      <c r="C66" s="35"/>
      <c r="D66" s="35"/>
      <c r="E66" s="35"/>
      <c r="F66" s="37"/>
      <c r="G66" s="37"/>
    </row>
    <row r="67" spans="1:7" x14ac:dyDescent="0.2">
      <c r="A67" s="10"/>
      <c r="B67" s="32"/>
      <c r="C67" s="33"/>
      <c r="D67" s="34"/>
      <c r="E67" s="33"/>
      <c r="F67" s="37"/>
      <c r="G67" s="37"/>
    </row>
    <row r="68" spans="1:7" x14ac:dyDescent="0.2">
      <c r="A68" s="1"/>
      <c r="B68" s="35"/>
      <c r="C68" s="35"/>
      <c r="D68" s="35"/>
      <c r="E68" s="35"/>
      <c r="F68" s="37"/>
      <c r="G68" s="37"/>
    </row>
    <row r="69" spans="1:7" x14ac:dyDescent="0.2">
      <c r="A69" s="10"/>
      <c r="B69" s="32"/>
      <c r="C69" s="33"/>
      <c r="D69" s="34"/>
      <c r="E69" s="33"/>
      <c r="F69" s="37"/>
      <c r="G69" s="37"/>
    </row>
    <row r="70" spans="1:7" x14ac:dyDescent="0.2">
      <c r="A70" s="1"/>
      <c r="B70" s="35"/>
      <c r="C70" s="35"/>
      <c r="D70" s="35"/>
      <c r="E70" s="35"/>
      <c r="F70" s="37"/>
      <c r="G70" s="37"/>
    </row>
    <row r="71" spans="1:7" x14ac:dyDescent="0.2">
      <c r="A71" s="10"/>
      <c r="B71" s="32"/>
      <c r="C71" s="33"/>
      <c r="D71" s="34"/>
      <c r="E71" s="33"/>
      <c r="F71" s="37"/>
      <c r="G71" s="37"/>
    </row>
    <row r="72" spans="1:7" x14ac:dyDescent="0.2">
      <c r="A72" s="1"/>
      <c r="B72" s="35"/>
      <c r="C72" s="35"/>
      <c r="D72" s="35"/>
      <c r="E72" s="35"/>
      <c r="F72" s="37"/>
      <c r="G72" s="37"/>
    </row>
    <row r="73" spans="1:7" x14ac:dyDescent="0.2">
      <c r="A73" s="10"/>
      <c r="B73" s="32"/>
      <c r="C73" s="33"/>
      <c r="D73" s="34"/>
      <c r="E73" s="33"/>
      <c r="F73" s="37"/>
      <c r="G73" s="37"/>
    </row>
    <row r="74" spans="1:7" x14ac:dyDescent="0.2">
      <c r="A74" s="1"/>
      <c r="B74" s="35"/>
      <c r="C74" s="35"/>
      <c r="D74" s="35"/>
      <c r="E74" s="35"/>
      <c r="F74" s="37"/>
      <c r="G74" s="37"/>
    </row>
    <row r="75" spans="1:7" x14ac:dyDescent="0.2">
      <c r="A75" s="10"/>
      <c r="B75" s="32"/>
      <c r="C75" s="33"/>
      <c r="D75" s="34"/>
      <c r="E75" s="33"/>
      <c r="F75" s="37"/>
      <c r="G75" s="37"/>
    </row>
    <row r="76" spans="1:7" x14ac:dyDescent="0.2">
      <c r="A76" s="1"/>
      <c r="B76" s="35"/>
      <c r="C76" s="35"/>
      <c r="D76" s="35"/>
      <c r="E76" s="35"/>
      <c r="F76" s="37"/>
      <c r="G76" s="37"/>
    </row>
    <row r="77" spans="1:7" x14ac:dyDescent="0.2">
      <c r="A77" s="10"/>
      <c r="B77" s="32"/>
      <c r="C77" s="33"/>
      <c r="D77" s="34"/>
      <c r="E77" s="33"/>
      <c r="F77" s="37"/>
      <c r="G77" s="37"/>
    </row>
    <row r="78" spans="1:7" x14ac:dyDescent="0.2">
      <c r="A78" s="1"/>
      <c r="B78" s="35"/>
      <c r="C78" s="35"/>
      <c r="D78" s="35"/>
      <c r="E78" s="35"/>
      <c r="F78" s="37"/>
      <c r="G78" s="37"/>
    </row>
    <row r="79" spans="1:7" x14ac:dyDescent="0.2">
      <c r="A79" s="10"/>
      <c r="B79" s="32"/>
      <c r="C79" s="33"/>
      <c r="D79" s="34"/>
      <c r="E79" s="33"/>
      <c r="F79" s="37"/>
      <c r="G79" s="37"/>
    </row>
    <row r="80" spans="1:7" x14ac:dyDescent="0.2">
      <c r="A80" s="1"/>
      <c r="B80" s="35"/>
      <c r="C80" s="35"/>
      <c r="D80" s="35"/>
      <c r="E80" s="35"/>
      <c r="F80" s="37"/>
      <c r="G80" s="37"/>
    </row>
    <row r="81" spans="1:7" x14ac:dyDescent="0.2">
      <c r="A81" s="10"/>
      <c r="B81" s="32"/>
      <c r="C81" s="33"/>
      <c r="D81" s="34"/>
      <c r="E81" s="33"/>
      <c r="F81" s="37"/>
      <c r="G81" s="37"/>
    </row>
    <row r="82" spans="1:7" x14ac:dyDescent="0.2">
      <c r="A82" s="1"/>
      <c r="B82" s="35"/>
      <c r="C82" s="35"/>
      <c r="D82" s="35"/>
      <c r="E82" s="35"/>
      <c r="F82" s="37"/>
      <c r="G82" s="37"/>
    </row>
    <row r="83" spans="1:7" x14ac:dyDescent="0.2">
      <c r="A83" s="37"/>
      <c r="B83" s="37"/>
      <c r="C83" s="37"/>
      <c r="D83" s="37"/>
      <c r="E83" s="37"/>
      <c r="F83" s="37"/>
      <c r="G83" s="37"/>
    </row>
    <row r="84" spans="1:7" x14ac:dyDescent="0.2">
      <c r="A84" s="37"/>
      <c r="B84" s="37"/>
      <c r="C84" s="37"/>
      <c r="D84" s="37"/>
      <c r="E84" s="37"/>
      <c r="F84" s="37"/>
      <c r="G84" s="37"/>
    </row>
    <row r="85" spans="1:7" x14ac:dyDescent="0.2">
      <c r="A85" s="37"/>
      <c r="B85" s="37"/>
      <c r="C85" s="37"/>
      <c r="D85" s="37"/>
      <c r="E85" s="37"/>
      <c r="F85" s="37"/>
      <c r="G85" s="37"/>
    </row>
    <row r="86" spans="1:7" x14ac:dyDescent="0.2">
      <c r="A86" s="37"/>
      <c r="B86" s="37"/>
      <c r="C86" s="37"/>
      <c r="D86" s="37"/>
      <c r="E86" s="37"/>
      <c r="F86" s="37"/>
      <c r="G86" s="37"/>
    </row>
    <row r="87" spans="1:7" x14ac:dyDescent="0.2">
      <c r="A87" s="37"/>
      <c r="B87" s="37"/>
      <c r="C87" s="37"/>
      <c r="D87" s="37"/>
      <c r="E87" s="37"/>
      <c r="F87" s="37"/>
      <c r="G87" s="37"/>
    </row>
    <row r="88" spans="1:7" x14ac:dyDescent="0.2">
      <c r="A88" s="37"/>
      <c r="B88" s="37"/>
      <c r="C88" s="37"/>
      <c r="D88" s="37"/>
      <c r="E88" s="37"/>
      <c r="F88" s="37"/>
      <c r="G88" s="37"/>
    </row>
    <row r="89" spans="1:7" x14ac:dyDescent="0.2">
      <c r="A89" s="37"/>
      <c r="B89" s="37"/>
      <c r="C89" s="37"/>
      <c r="D89" s="37"/>
      <c r="E89" s="37"/>
      <c r="F89" s="37"/>
      <c r="G89" s="37"/>
    </row>
    <row r="90" spans="1:7" x14ac:dyDescent="0.2">
      <c r="A90" s="37"/>
      <c r="B90" s="37"/>
      <c r="C90" s="37"/>
      <c r="D90" s="37"/>
      <c r="E90" s="37"/>
      <c r="F90" s="37"/>
      <c r="G90" s="37"/>
    </row>
    <row r="91" spans="1:7" x14ac:dyDescent="0.2">
      <c r="A91" s="37"/>
      <c r="B91" s="37"/>
      <c r="C91" s="37"/>
      <c r="D91" s="37"/>
      <c r="E91" s="37"/>
      <c r="F91" s="37"/>
      <c r="G91" s="37"/>
    </row>
    <row r="92" spans="1:7" x14ac:dyDescent="0.2">
      <c r="A92" s="37"/>
      <c r="B92" s="37"/>
      <c r="C92" s="37"/>
      <c r="D92" s="37"/>
      <c r="E92" s="37"/>
      <c r="F92" s="37"/>
      <c r="G92" s="37"/>
    </row>
    <row r="93" spans="1:7" x14ac:dyDescent="0.2">
      <c r="A93" s="37"/>
      <c r="B93" s="37"/>
      <c r="C93" s="37"/>
      <c r="D93" s="37"/>
      <c r="E93" s="37"/>
      <c r="F93" s="37"/>
      <c r="G93" s="37"/>
    </row>
    <row r="94" spans="1:7" x14ac:dyDescent="0.2">
      <c r="A94" s="37"/>
      <c r="B94" s="37"/>
      <c r="C94" s="37"/>
      <c r="D94" s="37"/>
      <c r="E94" s="37"/>
      <c r="F94" s="37"/>
      <c r="G94" s="37"/>
    </row>
    <row r="95" spans="1:7" x14ac:dyDescent="0.2">
      <c r="A95" s="37"/>
      <c r="B95" s="37"/>
      <c r="C95" s="37"/>
      <c r="D95" s="37"/>
      <c r="E95" s="37"/>
      <c r="F95" s="37"/>
      <c r="G95" s="37"/>
    </row>
    <row r="96" spans="1:7" x14ac:dyDescent="0.2">
      <c r="A96" s="37"/>
      <c r="B96" s="37"/>
      <c r="C96" s="37"/>
      <c r="D96" s="37"/>
      <c r="E96" s="37"/>
      <c r="F96" s="37"/>
      <c r="G96" s="37"/>
    </row>
    <row r="97" spans="1:7" x14ac:dyDescent="0.2">
      <c r="A97" s="37"/>
      <c r="B97" s="37"/>
      <c r="C97" s="37"/>
      <c r="D97" s="37"/>
      <c r="E97" s="37"/>
      <c r="F97" s="37"/>
      <c r="G97" s="37"/>
    </row>
    <row r="98" spans="1:7" x14ac:dyDescent="0.2">
      <c r="A98" s="37"/>
      <c r="B98" s="37"/>
      <c r="C98" s="37"/>
      <c r="D98" s="37"/>
      <c r="E98" s="37"/>
      <c r="F98" s="37"/>
      <c r="G98" s="37"/>
    </row>
    <row r="99" spans="1:7" x14ac:dyDescent="0.2">
      <c r="A99" s="37"/>
      <c r="B99" s="37"/>
      <c r="C99" s="37"/>
      <c r="D99" s="37"/>
      <c r="E99" s="37"/>
      <c r="F99" s="37"/>
      <c r="G99" s="37"/>
    </row>
    <row r="100" spans="1:7" x14ac:dyDescent="0.2">
      <c r="A100" s="37"/>
      <c r="B100" s="37"/>
      <c r="C100" s="37"/>
      <c r="D100" s="37"/>
      <c r="E100" s="37"/>
      <c r="F100" s="37"/>
      <c r="G100" s="37"/>
    </row>
    <row r="101" spans="1:7" x14ac:dyDescent="0.2">
      <c r="A101" s="37"/>
      <c r="B101" s="37"/>
      <c r="C101" s="37"/>
      <c r="D101" s="37"/>
      <c r="E101" s="37"/>
      <c r="F101" s="37"/>
      <c r="G101" s="37"/>
    </row>
    <row r="102" spans="1:7" x14ac:dyDescent="0.2">
      <c r="A102" s="37"/>
      <c r="B102" s="37"/>
      <c r="C102" s="37"/>
      <c r="D102" s="37"/>
      <c r="E102" s="37"/>
      <c r="F102" s="37"/>
      <c r="G102" s="37"/>
    </row>
    <row r="103" spans="1:7" x14ac:dyDescent="0.2">
      <c r="A103" s="37"/>
      <c r="B103" s="37"/>
      <c r="C103" s="37"/>
      <c r="D103" s="37"/>
      <c r="E103" s="37"/>
      <c r="F103" s="37"/>
      <c r="G103" s="37"/>
    </row>
    <row r="104" spans="1:7" x14ac:dyDescent="0.2">
      <c r="A104" s="37"/>
      <c r="B104" s="37"/>
      <c r="C104" s="37"/>
      <c r="D104" s="37"/>
      <c r="E104" s="37"/>
      <c r="F104" s="37"/>
      <c r="G104" s="37"/>
    </row>
    <row r="105" spans="1:7" x14ac:dyDescent="0.2">
      <c r="A105" s="37"/>
      <c r="B105" s="37"/>
      <c r="C105" s="37"/>
      <c r="D105" s="37"/>
      <c r="E105" s="37"/>
      <c r="F105" s="37"/>
      <c r="G105" s="37"/>
    </row>
    <row r="106" spans="1:7" x14ac:dyDescent="0.2">
      <c r="A106" s="37"/>
      <c r="B106" s="37"/>
      <c r="C106" s="37"/>
      <c r="D106" s="37"/>
      <c r="E106" s="37"/>
      <c r="F106" s="37"/>
      <c r="G106" s="37"/>
    </row>
    <row r="107" spans="1:7" x14ac:dyDescent="0.2">
      <c r="A107" s="37"/>
      <c r="B107" s="37"/>
      <c r="C107" s="37"/>
      <c r="D107" s="37"/>
      <c r="E107" s="37"/>
      <c r="F107" s="37"/>
      <c r="G107" s="37"/>
    </row>
    <row r="108" spans="1:7" x14ac:dyDescent="0.2">
      <c r="A108" s="37"/>
      <c r="B108" s="37"/>
      <c r="C108" s="37"/>
      <c r="D108" s="37"/>
      <c r="E108" s="37"/>
      <c r="F108" s="37"/>
      <c r="G108" s="37"/>
    </row>
    <row r="109" spans="1:7" x14ac:dyDescent="0.2">
      <c r="A109" s="37"/>
      <c r="B109" s="37"/>
      <c r="C109" s="37"/>
      <c r="D109" s="37"/>
      <c r="E109" s="37"/>
      <c r="F109" s="37"/>
      <c r="G109" s="37"/>
    </row>
    <row r="110" spans="1:7" x14ac:dyDescent="0.2">
      <c r="A110" s="37"/>
      <c r="B110" s="37"/>
      <c r="C110" s="37"/>
      <c r="D110" s="37"/>
      <c r="E110" s="37"/>
      <c r="F110" s="37"/>
      <c r="G110" s="37"/>
    </row>
    <row r="111" spans="1:7" x14ac:dyDescent="0.2">
      <c r="A111" s="37"/>
      <c r="B111" s="37"/>
      <c r="C111" s="37"/>
      <c r="D111" s="37"/>
      <c r="E111" s="37"/>
      <c r="F111" s="37"/>
      <c r="G111" s="37"/>
    </row>
    <row r="112" spans="1:7" x14ac:dyDescent="0.2">
      <c r="A112" s="37"/>
      <c r="B112" s="37"/>
      <c r="C112" s="37"/>
      <c r="D112" s="37"/>
      <c r="E112" s="37"/>
      <c r="F112" s="37"/>
      <c r="G112" s="37"/>
    </row>
    <row r="113" spans="1:7" x14ac:dyDescent="0.2">
      <c r="A113" s="37"/>
      <c r="B113" s="37"/>
      <c r="C113" s="37"/>
      <c r="D113" s="37"/>
      <c r="E113" s="37"/>
      <c r="F113" s="37"/>
      <c r="G113" s="37"/>
    </row>
    <row r="114" spans="1:7" x14ac:dyDescent="0.2">
      <c r="A114" s="37"/>
      <c r="B114" s="37"/>
      <c r="C114" s="37"/>
      <c r="D114" s="37"/>
      <c r="E114" s="37"/>
      <c r="F114" s="37"/>
      <c r="G114" s="37"/>
    </row>
    <row r="115" spans="1:7" x14ac:dyDescent="0.2">
      <c r="A115" s="37"/>
      <c r="B115" s="37"/>
      <c r="C115" s="37"/>
      <c r="D115" s="37"/>
      <c r="E115" s="37"/>
      <c r="F115" s="37"/>
      <c r="G115" s="37"/>
    </row>
    <row r="116" spans="1:7" x14ac:dyDescent="0.2">
      <c r="A116" s="37"/>
      <c r="B116" s="37"/>
      <c r="C116" s="37"/>
      <c r="D116" s="37"/>
      <c r="E116" s="37"/>
      <c r="F116" s="37"/>
      <c r="G116" s="37"/>
    </row>
    <row r="117" spans="1:7" x14ac:dyDescent="0.2">
      <c r="A117" s="37"/>
      <c r="B117" s="37"/>
      <c r="C117" s="37"/>
      <c r="D117" s="37"/>
      <c r="E117" s="37"/>
      <c r="F117" s="37"/>
      <c r="G117" s="37"/>
    </row>
    <row r="118" spans="1:7" x14ac:dyDescent="0.2">
      <c r="A118" s="37"/>
      <c r="B118" s="37"/>
      <c r="C118" s="37"/>
      <c r="D118" s="37"/>
      <c r="E118" s="37"/>
      <c r="F118" s="37"/>
      <c r="G118" s="37"/>
    </row>
    <row r="119" spans="1:7" x14ac:dyDescent="0.2">
      <c r="A119" s="37"/>
      <c r="B119" s="37"/>
      <c r="C119" s="37"/>
      <c r="D119" s="37"/>
      <c r="E119" s="37"/>
      <c r="F119" s="37"/>
      <c r="G119" s="37"/>
    </row>
    <row r="120" spans="1:7" x14ac:dyDescent="0.2">
      <c r="A120" s="37"/>
      <c r="B120" s="37"/>
      <c r="C120" s="37"/>
      <c r="D120" s="37"/>
      <c r="E120" s="37"/>
      <c r="F120" s="37"/>
      <c r="G120" s="37"/>
    </row>
    <row r="121" spans="1:7" x14ac:dyDescent="0.2">
      <c r="A121" s="37"/>
      <c r="B121" s="37"/>
      <c r="C121" s="37"/>
      <c r="D121" s="37"/>
      <c r="E121" s="37"/>
      <c r="F121" s="37"/>
      <c r="G121" s="37"/>
    </row>
    <row r="122" spans="1:7" x14ac:dyDescent="0.2">
      <c r="A122" s="37"/>
      <c r="B122" s="37"/>
      <c r="C122" s="37"/>
      <c r="D122" s="37"/>
      <c r="E122" s="37"/>
      <c r="F122" s="37"/>
      <c r="G122" s="37"/>
    </row>
    <row r="123" spans="1:7" x14ac:dyDescent="0.2">
      <c r="A123" s="37"/>
      <c r="B123" s="37"/>
      <c r="C123" s="37"/>
      <c r="D123" s="37"/>
      <c r="E123" s="37"/>
      <c r="F123" s="37"/>
      <c r="G123" s="37"/>
    </row>
    <row r="124" spans="1:7" x14ac:dyDescent="0.2">
      <c r="A124" s="37"/>
      <c r="B124" s="37"/>
      <c r="C124" s="37"/>
      <c r="D124" s="37"/>
      <c r="E124" s="37"/>
      <c r="F124" s="37"/>
      <c r="G124" s="37"/>
    </row>
    <row r="125" spans="1:7" x14ac:dyDescent="0.2">
      <c r="A125" s="37"/>
      <c r="B125" s="37"/>
      <c r="C125" s="37"/>
      <c r="D125" s="37"/>
      <c r="E125" s="37"/>
      <c r="F125" s="37"/>
      <c r="G125" s="37"/>
    </row>
    <row r="126" spans="1:7" x14ac:dyDescent="0.2">
      <c r="A126" s="37"/>
      <c r="B126" s="37"/>
      <c r="C126" s="37"/>
      <c r="D126" s="37"/>
      <c r="E126" s="37"/>
      <c r="F126" s="37"/>
      <c r="G126" s="37"/>
    </row>
    <row r="127" spans="1:7" x14ac:dyDescent="0.2">
      <c r="A127" s="37"/>
      <c r="B127" s="37"/>
      <c r="C127" s="37"/>
      <c r="D127" s="37"/>
      <c r="E127" s="37"/>
      <c r="F127" s="37"/>
      <c r="G127" s="37"/>
    </row>
    <row r="128" spans="1:7" x14ac:dyDescent="0.2">
      <c r="A128" s="37"/>
      <c r="B128" s="37"/>
      <c r="C128" s="37"/>
      <c r="D128" s="37"/>
      <c r="E128" s="37"/>
      <c r="F128" s="37"/>
      <c r="G128" s="37"/>
    </row>
    <row r="129" spans="1:7" x14ac:dyDescent="0.2">
      <c r="A129" s="37"/>
      <c r="B129" s="37"/>
      <c r="C129" s="37"/>
      <c r="D129" s="37"/>
      <c r="E129" s="37"/>
      <c r="F129" s="37"/>
      <c r="G129" s="37"/>
    </row>
    <row r="130" spans="1:7" x14ac:dyDescent="0.2">
      <c r="A130" s="37"/>
      <c r="B130" s="37"/>
      <c r="C130" s="37"/>
      <c r="D130" s="37"/>
      <c r="E130" s="37"/>
      <c r="F130" s="37"/>
      <c r="G130" s="37"/>
    </row>
    <row r="131" spans="1:7" x14ac:dyDescent="0.2">
      <c r="A131" s="37"/>
      <c r="B131" s="37"/>
      <c r="C131" s="37"/>
      <c r="D131" s="37"/>
      <c r="E131" s="37"/>
      <c r="F131" s="37"/>
      <c r="G131" s="37"/>
    </row>
    <row r="132" spans="1:7" x14ac:dyDescent="0.2">
      <c r="A132" s="37"/>
      <c r="B132" s="37"/>
      <c r="C132" s="37"/>
      <c r="D132" s="37"/>
      <c r="E132" s="37"/>
      <c r="F132" s="37"/>
      <c r="G132" s="37"/>
    </row>
    <row r="133" spans="1:7" x14ac:dyDescent="0.2">
      <c r="A133" s="37"/>
      <c r="B133" s="37"/>
      <c r="C133" s="37"/>
      <c r="D133" s="37"/>
      <c r="E133" s="37"/>
      <c r="F133" s="37"/>
      <c r="G133" s="37"/>
    </row>
    <row r="134" spans="1:7" x14ac:dyDescent="0.2">
      <c r="A134" s="37"/>
      <c r="B134" s="37"/>
      <c r="C134" s="37"/>
      <c r="D134" s="37"/>
      <c r="E134" s="37"/>
      <c r="F134" s="37"/>
      <c r="G134" s="37"/>
    </row>
    <row r="135" spans="1:7" x14ac:dyDescent="0.2">
      <c r="A135" s="37"/>
      <c r="B135" s="37"/>
      <c r="C135" s="37"/>
      <c r="D135" s="37"/>
      <c r="E135" s="37"/>
      <c r="F135" s="37"/>
      <c r="G135" s="37"/>
    </row>
    <row r="136" spans="1:7" x14ac:dyDescent="0.2">
      <c r="A136" s="37"/>
      <c r="B136" s="37"/>
      <c r="C136" s="37"/>
      <c r="D136" s="37"/>
      <c r="E136" s="37"/>
      <c r="F136" s="37"/>
      <c r="G136" s="37"/>
    </row>
    <row r="137" spans="1:7" x14ac:dyDescent="0.2">
      <c r="A137" s="37"/>
      <c r="B137" s="37"/>
      <c r="C137" s="37"/>
      <c r="D137" s="37"/>
      <c r="E137" s="37"/>
      <c r="F137" s="37"/>
      <c r="G137" s="37"/>
    </row>
    <row r="138" spans="1:7" x14ac:dyDescent="0.2">
      <c r="A138" s="37"/>
      <c r="B138" s="37"/>
      <c r="C138" s="37"/>
      <c r="D138" s="37"/>
      <c r="E138" s="37"/>
      <c r="F138" s="37"/>
      <c r="G138" s="37"/>
    </row>
    <row r="139" spans="1:7" x14ac:dyDescent="0.2">
      <c r="A139" s="37"/>
      <c r="B139" s="37"/>
      <c r="C139" s="37"/>
      <c r="D139" s="37"/>
      <c r="E139" s="37"/>
      <c r="F139" s="37"/>
      <c r="G139" s="37"/>
    </row>
    <row r="140" spans="1:7" x14ac:dyDescent="0.2">
      <c r="A140" s="37"/>
      <c r="B140" s="37"/>
      <c r="C140" s="37"/>
      <c r="D140" s="37"/>
      <c r="E140" s="37"/>
      <c r="F140" s="37"/>
      <c r="G140" s="37"/>
    </row>
    <row r="141" spans="1:7" x14ac:dyDescent="0.2">
      <c r="A141" s="37"/>
      <c r="B141" s="37"/>
      <c r="C141" s="37"/>
      <c r="D141" s="37"/>
      <c r="E141" s="37"/>
      <c r="F141" s="37"/>
      <c r="G141" s="37"/>
    </row>
    <row r="142" spans="1:7" x14ac:dyDescent="0.2">
      <c r="A142" s="37"/>
      <c r="B142" s="37"/>
      <c r="C142" s="37"/>
      <c r="D142" s="37"/>
      <c r="E142" s="37"/>
      <c r="F142" s="37"/>
      <c r="G142" s="37"/>
    </row>
    <row r="143" spans="1:7" x14ac:dyDescent="0.2">
      <c r="A143" s="37"/>
      <c r="B143" s="37"/>
      <c r="C143" s="37"/>
      <c r="D143" s="37"/>
      <c r="E143" s="37"/>
      <c r="F143" s="37"/>
      <c r="G143" s="37"/>
    </row>
    <row r="144" spans="1:7" x14ac:dyDescent="0.2">
      <c r="A144" s="37"/>
      <c r="B144" s="37"/>
      <c r="C144" s="37"/>
      <c r="D144" s="37"/>
      <c r="E144" s="37"/>
      <c r="F144" s="37"/>
      <c r="G144" s="37"/>
    </row>
    <row r="145" spans="1:7" x14ac:dyDescent="0.2">
      <c r="A145" s="37"/>
      <c r="B145" s="37"/>
      <c r="C145" s="37"/>
      <c r="D145" s="37"/>
      <c r="E145" s="37"/>
      <c r="F145" s="37"/>
      <c r="G145" s="37"/>
    </row>
    <row r="146" spans="1:7" x14ac:dyDescent="0.2">
      <c r="A146" s="37"/>
      <c r="B146" s="37"/>
      <c r="C146" s="37"/>
      <c r="D146" s="37"/>
      <c r="E146" s="37"/>
      <c r="F146" s="37"/>
      <c r="G146" s="37"/>
    </row>
    <row r="147" spans="1:7" x14ac:dyDescent="0.2">
      <c r="A147" s="37"/>
      <c r="B147" s="37"/>
      <c r="C147" s="37"/>
      <c r="D147" s="37"/>
      <c r="E147" s="37"/>
      <c r="F147" s="37"/>
      <c r="G147" s="37"/>
    </row>
    <row r="148" spans="1:7" x14ac:dyDescent="0.2">
      <c r="A148" s="37"/>
      <c r="B148" s="37"/>
      <c r="C148" s="37"/>
      <c r="D148" s="37"/>
      <c r="E148" s="37"/>
      <c r="F148" s="37"/>
      <c r="G148" s="37"/>
    </row>
    <row r="149" spans="1:7" x14ac:dyDescent="0.2">
      <c r="A149" s="37"/>
      <c r="B149" s="37"/>
      <c r="C149" s="37"/>
      <c r="D149" s="37"/>
      <c r="E149" s="37"/>
      <c r="F149" s="37"/>
      <c r="G149" s="37"/>
    </row>
    <row r="150" spans="1:7" x14ac:dyDescent="0.2">
      <c r="A150" s="37"/>
      <c r="B150" s="37"/>
      <c r="C150" s="37"/>
      <c r="D150" s="37"/>
      <c r="E150" s="37"/>
      <c r="F150" s="37"/>
      <c r="G150" s="37"/>
    </row>
    <row r="151" spans="1:7" x14ac:dyDescent="0.2">
      <c r="A151" s="37"/>
      <c r="B151" s="37"/>
      <c r="C151" s="37"/>
      <c r="D151" s="37"/>
      <c r="E151" s="37"/>
      <c r="F151" s="37"/>
      <c r="G151" s="37"/>
    </row>
    <row r="152" spans="1:7" x14ac:dyDescent="0.2">
      <c r="A152" s="37"/>
      <c r="B152" s="37"/>
      <c r="C152" s="37"/>
      <c r="D152" s="37"/>
      <c r="E152" s="37"/>
      <c r="F152" s="37"/>
      <c r="G152" s="37"/>
    </row>
    <row r="153" spans="1:7" x14ac:dyDescent="0.2">
      <c r="A153" s="37"/>
      <c r="B153" s="37"/>
      <c r="C153" s="37"/>
      <c r="D153" s="37"/>
      <c r="E153" s="37"/>
      <c r="F153" s="37"/>
      <c r="G153" s="37"/>
    </row>
    <row r="154" spans="1:7" x14ac:dyDescent="0.2">
      <c r="A154" s="37"/>
      <c r="B154" s="37"/>
      <c r="C154" s="37"/>
      <c r="D154" s="37"/>
      <c r="E154" s="37"/>
      <c r="F154" s="37"/>
      <c r="G154" s="37"/>
    </row>
    <row r="155" spans="1:7" x14ac:dyDescent="0.2">
      <c r="A155" s="37"/>
      <c r="B155" s="37"/>
      <c r="C155" s="37"/>
      <c r="D155" s="37"/>
      <c r="E155" s="37"/>
      <c r="F155" s="37"/>
      <c r="G155" s="37"/>
    </row>
    <row r="156" spans="1:7" x14ac:dyDescent="0.2">
      <c r="A156" s="37"/>
      <c r="B156" s="37"/>
      <c r="C156" s="37"/>
      <c r="D156" s="37"/>
      <c r="E156" s="37"/>
      <c r="F156" s="37"/>
      <c r="G156" s="37"/>
    </row>
    <row r="157" spans="1:7" x14ac:dyDescent="0.2">
      <c r="A157" s="37"/>
      <c r="B157" s="37"/>
      <c r="C157" s="37"/>
      <c r="D157" s="37"/>
      <c r="E157" s="37"/>
      <c r="F157" s="37"/>
      <c r="G157" s="37"/>
    </row>
    <row r="158" spans="1:7" x14ac:dyDescent="0.2">
      <c r="A158" s="37"/>
      <c r="B158" s="37"/>
      <c r="C158" s="37"/>
      <c r="D158" s="37"/>
      <c r="E158" s="37"/>
      <c r="F158" s="37"/>
      <c r="G158" s="37"/>
    </row>
    <row r="159" spans="1:7" x14ac:dyDescent="0.2">
      <c r="A159" s="37"/>
      <c r="B159" s="37"/>
      <c r="C159" s="37"/>
      <c r="D159" s="37"/>
      <c r="E159" s="37"/>
      <c r="F159" s="37"/>
      <c r="G159" s="37"/>
    </row>
    <row r="160" spans="1:7" x14ac:dyDescent="0.2">
      <c r="A160" s="37"/>
      <c r="B160" s="37"/>
      <c r="C160" s="37"/>
      <c r="D160" s="37"/>
      <c r="E160" s="37"/>
      <c r="F160" s="37"/>
      <c r="G160" s="37"/>
    </row>
    <row r="161" spans="1:7" x14ac:dyDescent="0.2">
      <c r="A161" s="37"/>
      <c r="B161" s="37"/>
      <c r="C161" s="37"/>
      <c r="D161" s="37"/>
      <c r="E161" s="37"/>
      <c r="F161" s="37"/>
      <c r="G161" s="37"/>
    </row>
    <row r="162" spans="1:7" x14ac:dyDescent="0.2">
      <c r="A162" s="37"/>
      <c r="B162" s="37"/>
      <c r="C162" s="37"/>
      <c r="D162" s="37"/>
      <c r="E162" s="37"/>
      <c r="F162" s="37"/>
      <c r="G162" s="37"/>
    </row>
    <row r="163" spans="1:7" x14ac:dyDescent="0.2">
      <c r="A163" s="37"/>
      <c r="B163" s="37"/>
      <c r="C163" s="37"/>
      <c r="D163" s="37"/>
      <c r="E163" s="37"/>
      <c r="F163" s="37"/>
      <c r="G163" s="37"/>
    </row>
    <row r="164" spans="1:7" x14ac:dyDescent="0.2">
      <c r="A164" s="37"/>
      <c r="B164" s="37"/>
      <c r="C164" s="37"/>
      <c r="D164" s="37"/>
      <c r="E164" s="37"/>
      <c r="F164" s="37"/>
      <c r="G164" s="37"/>
    </row>
    <row r="165" spans="1:7" x14ac:dyDescent="0.2">
      <c r="A165" s="37"/>
      <c r="B165" s="37"/>
      <c r="C165" s="37"/>
      <c r="D165" s="37"/>
      <c r="E165" s="37"/>
      <c r="F165" s="37"/>
      <c r="G165" s="37"/>
    </row>
    <row r="166" spans="1:7" x14ac:dyDescent="0.2">
      <c r="A166" s="37"/>
      <c r="B166" s="37"/>
      <c r="C166" s="37"/>
      <c r="D166" s="37"/>
      <c r="E166" s="37"/>
      <c r="F166" s="37"/>
      <c r="G166" s="37"/>
    </row>
    <row r="167" spans="1:7" x14ac:dyDescent="0.2">
      <c r="A167" s="37"/>
      <c r="B167" s="37"/>
      <c r="C167" s="37"/>
      <c r="D167" s="37"/>
      <c r="E167" s="37"/>
      <c r="F167" s="37"/>
      <c r="G167" s="37"/>
    </row>
    <row r="168" spans="1:7" x14ac:dyDescent="0.2">
      <c r="A168" s="37"/>
      <c r="B168" s="37"/>
      <c r="C168" s="37"/>
      <c r="D168" s="37"/>
      <c r="E168" s="37"/>
      <c r="F168" s="37"/>
      <c r="G168" s="37"/>
    </row>
    <row r="169" spans="1:7" x14ac:dyDescent="0.2">
      <c r="A169" s="37"/>
      <c r="B169" s="37"/>
      <c r="C169" s="37"/>
      <c r="D169" s="37"/>
      <c r="E169" s="37"/>
      <c r="F169" s="37"/>
      <c r="G169" s="37"/>
    </row>
    <row r="170" spans="1:7" x14ac:dyDescent="0.2">
      <c r="A170" s="37"/>
      <c r="B170" s="37"/>
      <c r="C170" s="37"/>
      <c r="D170" s="37"/>
      <c r="E170" s="37"/>
      <c r="F170" s="37"/>
      <c r="G170" s="37"/>
    </row>
    <row r="171" spans="1:7" x14ac:dyDescent="0.2">
      <c r="A171" s="37"/>
      <c r="B171" s="37"/>
      <c r="C171" s="37"/>
      <c r="D171" s="37"/>
      <c r="E171" s="37"/>
      <c r="F171" s="37"/>
      <c r="G171" s="37"/>
    </row>
    <row r="172" spans="1:7" x14ac:dyDescent="0.2">
      <c r="A172" s="37"/>
      <c r="B172" s="37"/>
      <c r="C172" s="37"/>
      <c r="D172" s="37"/>
      <c r="E172" s="37"/>
      <c r="F172" s="37"/>
      <c r="G172" s="37"/>
    </row>
    <row r="173" spans="1:7" x14ac:dyDescent="0.2">
      <c r="A173" s="37"/>
      <c r="B173" s="37"/>
      <c r="C173" s="37"/>
      <c r="D173" s="37"/>
      <c r="E173" s="37"/>
      <c r="F173" s="37"/>
      <c r="G173" s="37"/>
    </row>
    <row r="174" spans="1:7" x14ac:dyDescent="0.2">
      <c r="A174" s="37"/>
      <c r="B174" s="37"/>
      <c r="C174" s="37"/>
      <c r="D174" s="37"/>
      <c r="E174" s="37"/>
      <c r="F174" s="37"/>
      <c r="G174" s="37"/>
    </row>
    <row r="175" spans="1:7" x14ac:dyDescent="0.2">
      <c r="A175" s="37"/>
      <c r="B175" s="37"/>
      <c r="C175" s="37"/>
      <c r="D175" s="37"/>
      <c r="E175" s="37"/>
      <c r="F175" s="37"/>
      <c r="G175" s="37"/>
    </row>
    <row r="176" spans="1:7" x14ac:dyDescent="0.2">
      <c r="A176" s="37"/>
      <c r="B176" s="37"/>
      <c r="C176" s="37"/>
      <c r="D176" s="37"/>
      <c r="E176" s="37"/>
      <c r="F176" s="37"/>
      <c r="G176" s="37"/>
    </row>
    <row r="177" spans="1:7" x14ac:dyDescent="0.2">
      <c r="A177" s="37"/>
      <c r="B177" s="37"/>
      <c r="C177" s="37"/>
      <c r="D177" s="37"/>
      <c r="E177" s="37"/>
      <c r="F177" s="37"/>
      <c r="G177" s="37"/>
    </row>
    <row r="178" spans="1:7" x14ac:dyDescent="0.2">
      <c r="A178" s="37"/>
      <c r="B178" s="37"/>
      <c r="C178" s="37"/>
      <c r="D178" s="37"/>
      <c r="E178" s="37"/>
      <c r="F178" s="37"/>
      <c r="G178" s="37"/>
    </row>
    <row r="179" spans="1:7" x14ac:dyDescent="0.2">
      <c r="A179" s="37"/>
      <c r="B179" s="37"/>
      <c r="C179" s="37"/>
      <c r="D179" s="37"/>
      <c r="E179" s="37"/>
      <c r="F179" s="37"/>
      <c r="G179" s="37"/>
    </row>
    <row r="180" spans="1:7" x14ac:dyDescent="0.2">
      <c r="A180" s="37"/>
      <c r="B180" s="37"/>
      <c r="C180" s="37"/>
      <c r="D180" s="37"/>
      <c r="E180" s="37"/>
      <c r="F180" s="37"/>
      <c r="G180" s="37"/>
    </row>
    <row r="181" spans="1:7" x14ac:dyDescent="0.2">
      <c r="A181" s="37"/>
      <c r="B181" s="37"/>
      <c r="C181" s="37"/>
      <c r="D181" s="37"/>
      <c r="E181" s="37"/>
      <c r="F181" s="37"/>
      <c r="G181" s="37"/>
    </row>
    <row r="182" spans="1:7" x14ac:dyDescent="0.2">
      <c r="A182" s="37"/>
      <c r="B182" s="37"/>
      <c r="C182" s="37"/>
      <c r="D182" s="37"/>
      <c r="E182" s="37"/>
      <c r="F182" s="37"/>
      <c r="G182" s="37"/>
    </row>
    <row r="183" spans="1:7" x14ac:dyDescent="0.2">
      <c r="A183" s="37"/>
      <c r="B183" s="37"/>
      <c r="C183" s="37"/>
      <c r="D183" s="37"/>
      <c r="E183" s="37"/>
      <c r="F183" s="37"/>
      <c r="G183" s="37"/>
    </row>
    <row r="184" spans="1:7" x14ac:dyDescent="0.2">
      <c r="A184" s="37"/>
      <c r="B184" s="37"/>
      <c r="C184" s="37"/>
      <c r="D184" s="37"/>
      <c r="E184" s="37"/>
      <c r="F184" s="37"/>
      <c r="G184" s="37"/>
    </row>
    <row r="185" spans="1:7" x14ac:dyDescent="0.2">
      <c r="A185" s="37"/>
      <c r="B185" s="37"/>
      <c r="C185" s="37"/>
      <c r="D185" s="37"/>
      <c r="E185" s="37"/>
      <c r="F185" s="37"/>
      <c r="G185" s="37"/>
    </row>
    <row r="186" spans="1:7" x14ac:dyDescent="0.2">
      <c r="A186" s="37"/>
      <c r="B186" s="37"/>
      <c r="C186" s="37"/>
      <c r="D186" s="37"/>
      <c r="E186" s="37"/>
      <c r="F186" s="37"/>
      <c r="G186" s="37"/>
    </row>
    <row r="187" spans="1:7" x14ac:dyDescent="0.2">
      <c r="A187" s="37"/>
      <c r="B187" s="37"/>
      <c r="C187" s="37"/>
      <c r="D187" s="37"/>
      <c r="E187" s="37"/>
      <c r="F187" s="37"/>
      <c r="G187" s="37"/>
    </row>
    <row r="188" spans="1:7" x14ac:dyDescent="0.2">
      <c r="A188" s="37"/>
      <c r="B188" s="37"/>
      <c r="C188" s="37"/>
      <c r="D188" s="37"/>
      <c r="E188" s="37"/>
      <c r="F188" s="37"/>
      <c r="G188" s="37"/>
    </row>
    <row r="189" spans="1:7" x14ac:dyDescent="0.2">
      <c r="A189" s="37"/>
      <c r="B189" s="37"/>
      <c r="C189" s="37"/>
      <c r="D189" s="37"/>
      <c r="E189" s="37"/>
      <c r="F189" s="37"/>
      <c r="G189" s="37"/>
    </row>
    <row r="190" spans="1:7" x14ac:dyDescent="0.2">
      <c r="A190" s="37"/>
      <c r="B190" s="37"/>
      <c r="C190" s="37"/>
      <c r="D190" s="37"/>
      <c r="E190" s="37"/>
      <c r="F190" s="37"/>
      <c r="G190" s="37"/>
    </row>
    <row r="191" spans="1:7" x14ac:dyDescent="0.2">
      <c r="A191" s="37"/>
      <c r="B191" s="37"/>
      <c r="C191" s="37"/>
      <c r="D191" s="37"/>
      <c r="E191" s="37"/>
      <c r="F191" s="37"/>
      <c r="G191" s="37"/>
    </row>
    <row r="192" spans="1:7" x14ac:dyDescent="0.2">
      <c r="A192" s="37"/>
      <c r="B192" s="37"/>
      <c r="C192" s="37"/>
      <c r="D192" s="37"/>
      <c r="E192" s="37"/>
      <c r="F192" s="37"/>
      <c r="G192" s="37"/>
    </row>
    <row r="193" spans="1:7" x14ac:dyDescent="0.2">
      <c r="A193" s="37"/>
      <c r="B193" s="37"/>
      <c r="C193" s="37"/>
      <c r="D193" s="37"/>
      <c r="E193" s="37"/>
      <c r="F193" s="37"/>
      <c r="G193" s="37"/>
    </row>
    <row r="194" spans="1:7" x14ac:dyDescent="0.2">
      <c r="A194" s="37"/>
      <c r="B194" s="37"/>
      <c r="C194" s="37"/>
      <c r="D194" s="37"/>
      <c r="E194" s="37"/>
      <c r="F194" s="37"/>
      <c r="G194" s="37"/>
    </row>
    <row r="195" spans="1:7" x14ac:dyDescent="0.2">
      <c r="A195" s="37"/>
      <c r="B195" s="37"/>
      <c r="C195" s="37"/>
      <c r="D195" s="37"/>
      <c r="E195" s="37"/>
      <c r="F195" s="37"/>
      <c r="G195" s="37"/>
    </row>
    <row r="196" spans="1:7" x14ac:dyDescent="0.2">
      <c r="A196" s="37"/>
      <c r="B196" s="37"/>
      <c r="C196" s="37"/>
      <c r="D196" s="37"/>
      <c r="E196" s="37"/>
      <c r="F196" s="37"/>
      <c r="G196" s="37"/>
    </row>
    <row r="197" spans="1:7" x14ac:dyDescent="0.2">
      <c r="A197" s="37"/>
      <c r="B197" s="37"/>
      <c r="C197" s="37"/>
      <c r="D197" s="37"/>
      <c r="E197" s="37"/>
      <c r="F197" s="37"/>
      <c r="G197" s="37"/>
    </row>
    <row r="198" spans="1:7" x14ac:dyDescent="0.2">
      <c r="A198" s="37"/>
      <c r="B198" s="37"/>
      <c r="C198" s="37"/>
      <c r="D198" s="37"/>
      <c r="E198" s="37"/>
      <c r="F198" s="37"/>
      <c r="G198" s="37"/>
    </row>
    <row r="199" spans="1:7" x14ac:dyDescent="0.2">
      <c r="A199" s="37"/>
      <c r="B199" s="37"/>
      <c r="C199" s="37"/>
      <c r="D199" s="37"/>
      <c r="E199" s="37"/>
      <c r="F199" s="37"/>
      <c r="G199" s="37"/>
    </row>
    <row r="200" spans="1:7" x14ac:dyDescent="0.2">
      <c r="A200" s="37"/>
      <c r="B200" s="37"/>
      <c r="C200" s="37"/>
      <c r="D200" s="37"/>
      <c r="E200" s="37"/>
      <c r="F200" s="37"/>
      <c r="G200" s="37"/>
    </row>
    <row r="201" spans="1:7" x14ac:dyDescent="0.2">
      <c r="A201" s="37"/>
      <c r="B201" s="37"/>
      <c r="C201" s="37"/>
      <c r="D201" s="37"/>
      <c r="E201" s="37"/>
      <c r="F201" s="37"/>
      <c r="G201" s="37"/>
    </row>
    <row r="202" spans="1:7" x14ac:dyDescent="0.2">
      <c r="A202" s="37"/>
      <c r="B202" s="37"/>
      <c r="C202" s="37"/>
      <c r="D202" s="37"/>
      <c r="E202" s="37"/>
      <c r="F202" s="37"/>
      <c r="G202" s="37"/>
    </row>
    <row r="203" spans="1:7" x14ac:dyDescent="0.2">
      <c r="A203" s="37"/>
      <c r="B203" s="37"/>
      <c r="C203" s="37"/>
      <c r="D203" s="37"/>
      <c r="E203" s="37"/>
      <c r="F203" s="37"/>
      <c r="G203" s="37"/>
    </row>
    <row r="204" spans="1:7" x14ac:dyDescent="0.2">
      <c r="A204" s="37"/>
      <c r="B204" s="37"/>
      <c r="C204" s="37"/>
      <c r="D204" s="37"/>
      <c r="E204" s="37"/>
      <c r="F204" s="37"/>
      <c r="G204" s="37"/>
    </row>
    <row r="205" spans="1:7" x14ac:dyDescent="0.2">
      <c r="A205" s="37"/>
      <c r="B205" s="37"/>
      <c r="C205" s="37"/>
      <c r="D205" s="37"/>
      <c r="E205" s="37"/>
      <c r="F205" s="37"/>
      <c r="G205" s="37"/>
    </row>
    <row r="206" spans="1:7" x14ac:dyDescent="0.2">
      <c r="A206" s="37"/>
      <c r="B206" s="37"/>
      <c r="C206" s="37"/>
      <c r="D206" s="37"/>
      <c r="E206" s="37"/>
      <c r="F206" s="37"/>
      <c r="G206" s="37"/>
    </row>
    <row r="207" spans="1:7" x14ac:dyDescent="0.2">
      <c r="A207" s="37"/>
      <c r="B207" s="37"/>
      <c r="C207" s="37"/>
      <c r="D207" s="37"/>
      <c r="E207" s="37"/>
      <c r="F207" s="37"/>
      <c r="G207" s="37"/>
    </row>
    <row r="208" spans="1:7" x14ac:dyDescent="0.2">
      <c r="A208" s="37"/>
      <c r="B208" s="37"/>
      <c r="C208" s="37"/>
      <c r="D208" s="37"/>
      <c r="E208" s="37"/>
      <c r="F208" s="37"/>
      <c r="G208" s="37"/>
    </row>
    <row r="209" spans="1:7" x14ac:dyDescent="0.2">
      <c r="A209" s="37"/>
      <c r="B209" s="37"/>
      <c r="C209" s="37"/>
      <c r="D209" s="37"/>
      <c r="E209" s="37"/>
      <c r="F209" s="37"/>
      <c r="G209" s="37"/>
    </row>
    <row r="210" spans="1:7" x14ac:dyDescent="0.2">
      <c r="A210" s="37"/>
      <c r="B210" s="37"/>
      <c r="C210" s="37"/>
      <c r="D210" s="37"/>
      <c r="E210" s="37"/>
      <c r="F210" s="37"/>
      <c r="G210" s="37"/>
    </row>
    <row r="211" spans="1:7" x14ac:dyDescent="0.2">
      <c r="A211" s="37"/>
      <c r="B211" s="37"/>
      <c r="C211" s="37"/>
      <c r="D211" s="37"/>
      <c r="E211" s="37"/>
      <c r="F211" s="37"/>
      <c r="G211" s="37"/>
    </row>
    <row r="212" spans="1:7" x14ac:dyDescent="0.2">
      <c r="A212" s="37"/>
      <c r="B212" s="37"/>
      <c r="C212" s="37"/>
      <c r="D212" s="37"/>
      <c r="E212" s="37"/>
      <c r="F212" s="37"/>
      <c r="G212" s="37"/>
    </row>
    <row r="213" spans="1:7" x14ac:dyDescent="0.2">
      <c r="A213" s="37"/>
      <c r="B213" s="37"/>
      <c r="C213" s="37"/>
      <c r="D213" s="37"/>
      <c r="E213" s="37"/>
      <c r="F213" s="37"/>
      <c r="G213" s="37"/>
    </row>
    <row r="214" spans="1:7" x14ac:dyDescent="0.2">
      <c r="A214" s="37"/>
      <c r="B214" s="37"/>
      <c r="C214" s="37"/>
      <c r="D214" s="37"/>
      <c r="E214" s="37"/>
      <c r="F214" s="37"/>
      <c r="G214" s="37"/>
    </row>
    <row r="215" spans="1:7" x14ac:dyDescent="0.2">
      <c r="A215" s="37"/>
      <c r="B215" s="37"/>
      <c r="C215" s="37"/>
      <c r="D215" s="37"/>
      <c r="E215" s="37"/>
      <c r="F215" s="37"/>
      <c r="G215" s="37"/>
    </row>
    <row r="216" spans="1:7" x14ac:dyDescent="0.2">
      <c r="A216" s="37"/>
      <c r="B216" s="37"/>
      <c r="C216" s="37"/>
      <c r="D216" s="37"/>
      <c r="E216" s="37"/>
      <c r="F216" s="37"/>
      <c r="G216" s="37"/>
    </row>
    <row r="217" spans="1:7" x14ac:dyDescent="0.2">
      <c r="A217" s="37"/>
      <c r="B217" s="37"/>
      <c r="C217" s="37"/>
      <c r="D217" s="37"/>
      <c r="E217" s="37"/>
      <c r="F217" s="37"/>
      <c r="G217" s="37"/>
    </row>
    <row r="218" spans="1:7" x14ac:dyDescent="0.2">
      <c r="A218" s="37"/>
      <c r="B218" s="37"/>
      <c r="C218" s="37"/>
      <c r="D218" s="37"/>
      <c r="E218" s="37"/>
      <c r="F218" s="37"/>
      <c r="G218" s="37"/>
    </row>
    <row r="219" spans="1:7" x14ac:dyDescent="0.2">
      <c r="A219" s="37"/>
      <c r="B219" s="37"/>
      <c r="C219" s="37"/>
      <c r="D219" s="37"/>
      <c r="E219" s="37"/>
      <c r="F219" s="37"/>
      <c r="G219" s="37"/>
    </row>
    <row r="220" spans="1:7" x14ac:dyDescent="0.2">
      <c r="A220" s="37"/>
      <c r="B220" s="37"/>
      <c r="C220" s="37"/>
      <c r="D220" s="37"/>
      <c r="E220" s="37"/>
      <c r="F220" s="37"/>
      <c r="G220" s="37"/>
    </row>
    <row r="221" spans="1:7" x14ac:dyDescent="0.2">
      <c r="A221" s="37"/>
      <c r="B221" s="37"/>
      <c r="C221" s="37"/>
      <c r="D221" s="37"/>
      <c r="E221" s="37"/>
      <c r="F221" s="37"/>
      <c r="G221" s="37"/>
    </row>
    <row r="222" spans="1:7" x14ac:dyDescent="0.2">
      <c r="A222" s="37"/>
      <c r="B222" s="37"/>
      <c r="C222" s="37"/>
      <c r="D222" s="37"/>
      <c r="E222" s="37"/>
      <c r="F222" s="37"/>
      <c r="G222" s="37"/>
    </row>
    <row r="223" spans="1:7" x14ac:dyDescent="0.2">
      <c r="A223" s="37"/>
      <c r="B223" s="37"/>
      <c r="C223" s="37"/>
      <c r="D223" s="37"/>
      <c r="E223" s="37"/>
      <c r="F223" s="37"/>
      <c r="G223" s="37"/>
    </row>
    <row r="224" spans="1:7" x14ac:dyDescent="0.2">
      <c r="A224" s="37"/>
      <c r="B224" s="37"/>
      <c r="C224" s="37"/>
      <c r="D224" s="37"/>
      <c r="E224" s="37"/>
      <c r="F224" s="37"/>
      <c r="G224" s="37"/>
    </row>
    <row r="225" spans="1:7" x14ac:dyDescent="0.2">
      <c r="A225" s="37"/>
      <c r="B225" s="37"/>
      <c r="C225" s="37"/>
      <c r="D225" s="37"/>
      <c r="E225" s="37"/>
      <c r="F225" s="37"/>
      <c r="G225" s="37"/>
    </row>
    <row r="226" spans="1:7" x14ac:dyDescent="0.2">
      <c r="A226" s="37"/>
      <c r="B226" s="37"/>
      <c r="C226" s="37"/>
      <c r="D226" s="37"/>
      <c r="E226" s="37"/>
      <c r="F226" s="37"/>
      <c r="G226" s="37"/>
    </row>
    <row r="227" spans="1:7" x14ac:dyDescent="0.2">
      <c r="A227" s="37"/>
      <c r="B227" s="37"/>
      <c r="C227" s="37"/>
      <c r="D227" s="37"/>
      <c r="E227" s="37"/>
      <c r="F227" s="37"/>
      <c r="G227" s="37"/>
    </row>
    <row r="228" spans="1:7" x14ac:dyDescent="0.2">
      <c r="A228" s="37"/>
      <c r="B228" s="37"/>
      <c r="C228" s="37"/>
      <c r="D228" s="37"/>
      <c r="E228" s="37"/>
      <c r="F228" s="37"/>
      <c r="G228" s="37"/>
    </row>
    <row r="229" spans="1:7" x14ac:dyDescent="0.2">
      <c r="A229" s="37"/>
      <c r="B229" s="37"/>
      <c r="C229" s="37"/>
      <c r="D229" s="37"/>
      <c r="E229" s="37"/>
      <c r="F229" s="37"/>
      <c r="G229" s="37"/>
    </row>
    <row r="230" spans="1:7" x14ac:dyDescent="0.2">
      <c r="A230" s="37"/>
      <c r="B230" s="37"/>
      <c r="C230" s="37"/>
      <c r="D230" s="37"/>
      <c r="E230" s="37"/>
      <c r="F230" s="37"/>
      <c r="G230" s="37"/>
    </row>
    <row r="231" spans="1:7" x14ac:dyDescent="0.2">
      <c r="A231" s="37"/>
      <c r="B231" s="37"/>
      <c r="C231" s="37"/>
      <c r="D231" s="37"/>
      <c r="E231" s="37"/>
      <c r="F231" s="37"/>
      <c r="G231" s="37"/>
    </row>
    <row r="232" spans="1:7" x14ac:dyDescent="0.2">
      <c r="A232" s="37"/>
      <c r="B232" s="37"/>
      <c r="C232" s="37"/>
      <c r="D232" s="37"/>
      <c r="E232" s="37"/>
      <c r="F232" s="37"/>
      <c r="G232" s="37"/>
    </row>
    <row r="233" spans="1:7" x14ac:dyDescent="0.2">
      <c r="A233" s="37"/>
      <c r="B233" s="37"/>
      <c r="C233" s="37"/>
      <c r="D233" s="37"/>
      <c r="E233" s="37"/>
      <c r="F233" s="37"/>
      <c r="G233" s="37"/>
    </row>
    <row r="234" spans="1:7" x14ac:dyDescent="0.2">
      <c r="A234" s="37"/>
      <c r="B234" s="37"/>
      <c r="C234" s="37"/>
      <c r="D234" s="37"/>
      <c r="E234" s="37"/>
      <c r="F234" s="37"/>
      <c r="G234" s="37"/>
    </row>
    <row r="235" spans="1:7" x14ac:dyDescent="0.2">
      <c r="A235" s="37"/>
      <c r="B235" s="37"/>
      <c r="C235" s="37"/>
      <c r="D235" s="37"/>
      <c r="E235" s="37"/>
      <c r="F235" s="37"/>
      <c r="G235" s="37"/>
    </row>
    <row r="236" spans="1:7" x14ac:dyDescent="0.2">
      <c r="A236" s="37"/>
      <c r="B236" s="37"/>
      <c r="C236" s="37"/>
      <c r="D236" s="37"/>
      <c r="E236" s="37"/>
      <c r="F236" s="37"/>
      <c r="G236" s="37"/>
    </row>
    <row r="237" spans="1:7" x14ac:dyDescent="0.2">
      <c r="A237" s="37"/>
      <c r="B237" s="37"/>
      <c r="C237" s="37"/>
      <c r="D237" s="37"/>
      <c r="E237" s="37"/>
      <c r="F237" s="37"/>
      <c r="G237" s="37"/>
    </row>
    <row r="238" spans="1:7" x14ac:dyDescent="0.2">
      <c r="A238" s="37"/>
      <c r="B238" s="37"/>
      <c r="C238" s="37"/>
      <c r="D238" s="37"/>
      <c r="E238" s="37"/>
      <c r="F238" s="37"/>
      <c r="G238" s="37"/>
    </row>
    <row r="239" spans="1:7" x14ac:dyDescent="0.2">
      <c r="A239" s="37"/>
      <c r="B239" s="37"/>
      <c r="C239" s="37"/>
      <c r="D239" s="37"/>
      <c r="E239" s="37"/>
      <c r="F239" s="37"/>
      <c r="G239" s="37"/>
    </row>
    <row r="240" spans="1:7" x14ac:dyDescent="0.2">
      <c r="A240" s="37"/>
      <c r="B240" s="37"/>
      <c r="C240" s="37"/>
      <c r="D240" s="37"/>
      <c r="E240" s="37"/>
      <c r="F240" s="37"/>
      <c r="G240" s="37"/>
    </row>
    <row r="241" spans="1:7" x14ac:dyDescent="0.2">
      <c r="A241" s="37"/>
      <c r="B241" s="37"/>
      <c r="C241" s="37"/>
      <c r="D241" s="37"/>
      <c r="E241" s="37"/>
      <c r="F241" s="37"/>
      <c r="G241" s="37"/>
    </row>
    <row r="242" spans="1:7" x14ac:dyDescent="0.2">
      <c r="A242" s="37"/>
      <c r="B242" s="37"/>
      <c r="C242" s="37"/>
      <c r="D242" s="37"/>
      <c r="E242" s="37"/>
      <c r="F242" s="37"/>
      <c r="G242" s="37"/>
    </row>
    <row r="243" spans="1:7" x14ac:dyDescent="0.2">
      <c r="A243" s="37"/>
      <c r="B243" s="37"/>
      <c r="C243" s="37"/>
      <c r="D243" s="37"/>
      <c r="E243" s="37"/>
      <c r="F243" s="37"/>
      <c r="G243" s="37"/>
    </row>
    <row r="244" spans="1:7" x14ac:dyDescent="0.2">
      <c r="A244" s="37"/>
      <c r="B244" s="37"/>
      <c r="C244" s="37"/>
      <c r="D244" s="37"/>
      <c r="E244" s="37"/>
      <c r="F244" s="37"/>
      <c r="G244" s="37"/>
    </row>
    <row r="245" spans="1:7" x14ac:dyDescent="0.2">
      <c r="A245" s="37"/>
      <c r="B245" s="37"/>
      <c r="C245" s="37"/>
      <c r="D245" s="37"/>
      <c r="E245" s="37"/>
      <c r="F245" s="37"/>
      <c r="G245" s="37"/>
    </row>
    <row r="246" spans="1:7" x14ac:dyDescent="0.2">
      <c r="A246" s="37"/>
      <c r="B246" s="37"/>
      <c r="C246" s="37"/>
      <c r="D246" s="37"/>
      <c r="E246" s="37"/>
      <c r="F246" s="37"/>
      <c r="G246" s="37"/>
    </row>
    <row r="247" spans="1:7" x14ac:dyDescent="0.2">
      <c r="A247" s="37"/>
      <c r="B247" s="37"/>
      <c r="C247" s="37"/>
      <c r="D247" s="37"/>
      <c r="E247" s="37"/>
      <c r="F247" s="37"/>
      <c r="G247" s="37"/>
    </row>
    <row r="248" spans="1:7" x14ac:dyDescent="0.2">
      <c r="A248" s="37"/>
      <c r="B248" s="37"/>
      <c r="C248" s="37"/>
      <c r="D248" s="37"/>
      <c r="E248" s="37"/>
      <c r="F248" s="37"/>
      <c r="G248" s="37"/>
    </row>
    <row r="249" spans="1:7" x14ac:dyDescent="0.2">
      <c r="A249" s="37"/>
      <c r="B249" s="37"/>
      <c r="C249" s="37"/>
      <c r="D249" s="37"/>
      <c r="E249" s="37"/>
      <c r="F249" s="37"/>
      <c r="G249" s="37"/>
    </row>
    <row r="250" spans="1:7" x14ac:dyDescent="0.2">
      <c r="A250" s="37"/>
      <c r="B250" s="37"/>
      <c r="C250" s="37"/>
      <c r="D250" s="37"/>
      <c r="E250" s="37"/>
      <c r="F250" s="37"/>
      <c r="G250" s="37"/>
    </row>
    <row r="251" spans="1:7" x14ac:dyDescent="0.2">
      <c r="A251" s="37"/>
      <c r="B251" s="37"/>
      <c r="C251" s="37"/>
      <c r="D251" s="37"/>
      <c r="E251" s="37"/>
      <c r="F251" s="37"/>
      <c r="G251" s="37"/>
    </row>
    <row r="252" spans="1:7" x14ac:dyDescent="0.2">
      <c r="A252" s="37"/>
      <c r="B252" s="37"/>
      <c r="C252" s="37"/>
      <c r="D252" s="37"/>
      <c r="E252" s="37"/>
      <c r="F252" s="37"/>
      <c r="G252" s="37"/>
    </row>
    <row r="253" spans="1:7" x14ac:dyDescent="0.2">
      <c r="A253" s="37"/>
      <c r="B253" s="37"/>
      <c r="C253" s="37"/>
      <c r="D253" s="37"/>
      <c r="E253" s="37"/>
      <c r="F253" s="37"/>
      <c r="G253" s="37"/>
    </row>
    <row r="254" spans="1:7" x14ac:dyDescent="0.2">
      <c r="A254" s="37"/>
      <c r="B254" s="37"/>
      <c r="C254" s="37"/>
      <c r="D254" s="37"/>
      <c r="E254" s="37"/>
      <c r="F254" s="37"/>
      <c r="G254" s="37"/>
    </row>
    <row r="255" spans="1:7" x14ac:dyDescent="0.2">
      <c r="A255" s="37"/>
      <c r="B255" s="37"/>
      <c r="C255" s="37"/>
      <c r="D255" s="37"/>
      <c r="E255" s="37"/>
      <c r="F255" s="37"/>
      <c r="G255" s="37"/>
    </row>
    <row r="256" spans="1:7" x14ac:dyDescent="0.2">
      <c r="A256" s="37"/>
      <c r="B256" s="37"/>
      <c r="C256" s="37"/>
      <c r="D256" s="37"/>
      <c r="E256" s="37"/>
      <c r="F256" s="37"/>
      <c r="G256" s="37"/>
    </row>
    <row r="257" spans="1:7" x14ac:dyDescent="0.2">
      <c r="A257" s="37"/>
      <c r="B257" s="37"/>
      <c r="C257" s="37"/>
      <c r="D257" s="37"/>
      <c r="E257" s="37"/>
      <c r="F257" s="37"/>
      <c r="G257" s="37"/>
    </row>
    <row r="258" spans="1:7" x14ac:dyDescent="0.2">
      <c r="A258" s="37"/>
      <c r="B258" s="37"/>
      <c r="C258" s="37"/>
      <c r="D258" s="37"/>
      <c r="E258" s="37"/>
      <c r="F258" s="37"/>
      <c r="G258" s="37"/>
    </row>
    <row r="259" spans="1:7" x14ac:dyDescent="0.2">
      <c r="A259" s="37"/>
      <c r="B259" s="37"/>
      <c r="C259" s="37"/>
      <c r="D259" s="37"/>
      <c r="E259" s="37"/>
      <c r="F259" s="37"/>
      <c r="G259" s="37"/>
    </row>
    <row r="260" spans="1:7" x14ac:dyDescent="0.2">
      <c r="A260" s="37"/>
      <c r="B260" s="37"/>
      <c r="C260" s="37"/>
      <c r="D260" s="37"/>
      <c r="E260" s="37"/>
      <c r="F260" s="37"/>
      <c r="G260" s="37"/>
    </row>
  </sheetData>
  <sheetProtection algorithmName="SHA-512" hashValue="mDRny7kLQVrQ5+OT0JILCEu5vPfTQ6oLDk3SDPX/dZptbroQ7+9/qdHEt47+N94n7ytYWu8R1RG92BepQsy4/A==" saltValue="u/Ja6zywwl0dil8jEq9AFA==" spinCount="100000" sheet="1" objects="1" scenarios="1"/>
  <mergeCells count="3">
    <mergeCell ref="B2:F2"/>
    <mergeCell ref="B3:E3"/>
    <mergeCell ref="H9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J31" sqref="J31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94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L45" sqref="L45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381" t="s">
        <v>136</v>
      </c>
      <c r="D2" s="381"/>
      <c r="E2" s="381"/>
      <c r="F2" s="381"/>
      <c r="G2" s="381"/>
    </row>
    <row r="3" spans="1:7" ht="15.75" x14ac:dyDescent="0.25">
      <c r="C3" s="382" t="s">
        <v>95</v>
      </c>
      <c r="D3" s="382"/>
      <c r="E3" s="382"/>
      <c r="F3" s="383"/>
      <c r="G3" s="14" t="s">
        <v>86</v>
      </c>
    </row>
    <row r="4" spans="1:7" ht="25.5" x14ac:dyDescent="0.2">
      <c r="A4" s="28" t="s">
        <v>133</v>
      </c>
      <c r="B4" s="28" t="s">
        <v>144</v>
      </c>
      <c r="C4" s="8" t="s">
        <v>84</v>
      </c>
      <c r="D4" s="9" t="s">
        <v>24</v>
      </c>
      <c r="E4" s="9" t="s">
        <v>25</v>
      </c>
      <c r="F4" s="13" t="s">
        <v>26</v>
      </c>
      <c r="G4" s="15">
        <f>SUM(F:F)</f>
        <v>0</v>
      </c>
    </row>
    <row r="5" spans="1:7" x14ac:dyDescent="0.2">
      <c r="A5" s="10"/>
      <c r="B5" s="10"/>
      <c r="C5" s="10"/>
      <c r="D5" s="11"/>
      <c r="E5" s="12"/>
      <c r="F5" s="1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0"/>
      <c r="B7" s="10"/>
      <c r="C7" s="10"/>
      <c r="D7" s="11"/>
      <c r="E7" s="12"/>
      <c r="F7" s="1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0"/>
      <c r="B9" s="10"/>
      <c r="C9" s="10"/>
      <c r="D9" s="11"/>
      <c r="E9" s="12"/>
      <c r="F9" s="1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0"/>
      <c r="B11" s="10"/>
      <c r="C11" s="10"/>
      <c r="D11" s="11"/>
      <c r="E11" s="12"/>
      <c r="F11" s="1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0"/>
      <c r="B13" s="10"/>
      <c r="C13" s="10"/>
      <c r="D13" s="11"/>
      <c r="E13" s="12"/>
      <c r="F13" s="11"/>
    </row>
    <row r="14" spans="1:7" x14ac:dyDescent="0.2">
      <c r="A14" s="1"/>
      <c r="B14" s="1"/>
      <c r="C14" s="1"/>
      <c r="D14" s="1"/>
      <c r="E14" s="1"/>
      <c r="F14" s="4"/>
    </row>
    <row r="15" spans="1:7" x14ac:dyDescent="0.2">
      <c r="A15" s="10"/>
      <c r="B15" s="10"/>
      <c r="C15" s="10"/>
      <c r="D15" s="11"/>
      <c r="E15" s="12"/>
      <c r="F15" s="1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0"/>
      <c r="B17" s="10"/>
      <c r="C17" s="10"/>
      <c r="D17" s="11"/>
      <c r="E17" s="12"/>
      <c r="F17" s="1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0"/>
      <c r="B19" s="10"/>
      <c r="C19" s="10"/>
      <c r="D19" s="11"/>
      <c r="E19" s="12"/>
      <c r="F19" s="1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0"/>
      <c r="B21" s="10"/>
      <c r="C21" s="10"/>
      <c r="D21" s="11"/>
      <c r="E21" s="12"/>
      <c r="F21" s="1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0"/>
      <c r="B23" s="10"/>
      <c r="C23" s="10"/>
      <c r="D23" s="11"/>
      <c r="E23" s="12"/>
      <c r="F23" s="1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0"/>
      <c r="B25" s="10"/>
      <c r="C25" s="10"/>
      <c r="D25" s="11"/>
      <c r="E25" s="12"/>
      <c r="F25" s="1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0"/>
      <c r="B27" s="10"/>
      <c r="C27" s="10"/>
      <c r="D27" s="11"/>
      <c r="E27" s="12"/>
      <c r="F27" s="1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0"/>
      <c r="B29" s="10"/>
      <c r="C29" s="10"/>
      <c r="D29" s="11"/>
      <c r="E29" s="12"/>
      <c r="F29" s="11"/>
    </row>
    <row r="30" spans="1:6" x14ac:dyDescent="0.2">
      <c r="A30" s="1"/>
      <c r="B30" s="1"/>
      <c r="C30" s="1"/>
      <c r="D30" s="1"/>
      <c r="E30" s="1"/>
      <c r="F30" s="1"/>
    </row>
  </sheetData>
  <mergeCells count="2">
    <mergeCell ref="C2:G2"/>
    <mergeCell ref="C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F42" sqref="F42"/>
    </sheetView>
  </sheetViews>
  <sheetFormatPr defaultColWidth="12.85546875" defaultRowHeight="12.75" x14ac:dyDescent="0.2"/>
  <cols>
    <col min="1" max="1" width="6" style="37" bestFit="1" customWidth="1"/>
    <col min="2" max="2" width="8" style="37" bestFit="1" customWidth="1"/>
    <col min="3" max="3" width="11.5703125" style="37" bestFit="1" customWidth="1"/>
    <col min="4" max="4" width="17.28515625" style="37" bestFit="1" customWidth="1"/>
    <col min="5" max="5" width="26" style="37" customWidth="1"/>
    <col min="6" max="6" width="14" style="37" customWidth="1"/>
    <col min="7" max="8" width="12.85546875" style="37"/>
    <col min="9" max="9" width="13.5703125" style="37" bestFit="1" customWidth="1"/>
    <col min="10" max="16384" width="12.85546875" style="37"/>
  </cols>
  <sheetData>
    <row r="2" spans="1:11" ht="15.75" x14ac:dyDescent="0.25">
      <c r="E2" s="379" t="s">
        <v>136</v>
      </c>
      <c r="F2" s="379"/>
      <c r="G2" s="379"/>
      <c r="H2" s="379"/>
      <c r="I2" s="379"/>
      <c r="J2" s="379"/>
    </row>
    <row r="3" spans="1:11" ht="15.75" x14ac:dyDescent="0.25">
      <c r="E3" s="378" t="s">
        <v>177</v>
      </c>
      <c r="F3" s="378"/>
      <c r="G3" s="378"/>
      <c r="H3" s="380"/>
      <c r="I3" s="180"/>
      <c r="J3" s="44" t="s">
        <v>86</v>
      </c>
      <c r="K3" s="239" t="s">
        <v>170</v>
      </c>
    </row>
    <row r="4" spans="1:11" ht="38.25" x14ac:dyDescent="0.2">
      <c r="A4" s="45" t="s">
        <v>133</v>
      </c>
      <c r="B4" s="45" t="s">
        <v>144</v>
      </c>
      <c r="C4" s="45" t="s">
        <v>168</v>
      </c>
      <c r="D4" s="45" t="s">
        <v>84</v>
      </c>
      <c r="E4" s="44" t="s">
        <v>24</v>
      </c>
      <c r="F4" s="44" t="s">
        <v>25</v>
      </c>
      <c r="G4" s="44" t="s">
        <v>159</v>
      </c>
      <c r="H4" s="178" t="s">
        <v>225</v>
      </c>
      <c r="I4" s="242" t="s">
        <v>226</v>
      </c>
      <c r="J4" s="241">
        <f>SUM(I:I)</f>
        <v>0</v>
      </c>
      <c r="K4" s="197">
        <v>12.5</v>
      </c>
    </row>
    <row r="5" spans="1:11" x14ac:dyDescent="0.2">
      <c r="A5" s="32"/>
      <c r="B5" s="32"/>
      <c r="C5" s="32"/>
      <c r="D5" s="32"/>
      <c r="E5" s="33"/>
      <c r="F5" s="34"/>
      <c r="G5" s="33"/>
      <c r="H5" s="33"/>
      <c r="I5" s="243">
        <f>IF((G5/100*$K$4)&gt;(G5-H5),(G5-H5),(G5/100*$K$4))</f>
        <v>0</v>
      </c>
      <c r="J5" s="74"/>
      <c r="K5" s="74"/>
    </row>
    <row r="6" spans="1:11" x14ac:dyDescent="0.2">
      <c r="A6" s="35"/>
      <c r="B6" s="240"/>
      <c r="C6" s="240"/>
      <c r="D6" s="35"/>
      <c r="E6" s="35"/>
      <c r="F6" s="35"/>
      <c r="G6" s="35"/>
      <c r="H6" s="35"/>
      <c r="I6" s="244">
        <f>IF((G6/100*$K$4)&gt;(G6-H6),(G6-H6),(G6/100*$K$4))</f>
        <v>0</v>
      </c>
      <c r="J6" s="74"/>
      <c r="K6" s="74"/>
    </row>
    <row r="7" spans="1:11" x14ac:dyDescent="0.2">
      <c r="A7" s="32"/>
      <c r="B7" s="32"/>
      <c r="C7" s="32"/>
      <c r="D7" s="32"/>
      <c r="E7" s="33"/>
      <c r="F7" s="34"/>
      <c r="G7" s="33"/>
      <c r="H7" s="33"/>
      <c r="I7" s="243">
        <f t="shared" ref="I7:I30" si="0">IF((G7/100*$K$4)&gt;(G7-H7),(G7-H7),(G7/100*$K$4))</f>
        <v>0</v>
      </c>
      <c r="J7" s="74"/>
      <c r="K7" s="74"/>
    </row>
    <row r="8" spans="1:11" x14ac:dyDescent="0.2">
      <c r="A8" s="35"/>
      <c r="B8" s="240"/>
      <c r="C8" s="240"/>
      <c r="D8" s="35"/>
      <c r="E8" s="35"/>
      <c r="F8" s="35"/>
      <c r="G8" s="35"/>
      <c r="H8" s="35"/>
      <c r="I8" s="244">
        <f t="shared" si="0"/>
        <v>0</v>
      </c>
      <c r="J8" s="74"/>
      <c r="K8" s="74"/>
    </row>
    <row r="9" spans="1:11" x14ac:dyDescent="0.2">
      <c r="A9" s="32"/>
      <c r="B9" s="32"/>
      <c r="C9" s="32"/>
      <c r="D9" s="32"/>
      <c r="E9" s="33"/>
      <c r="F9" s="34"/>
      <c r="G9" s="33"/>
      <c r="H9" s="33"/>
      <c r="I9" s="243">
        <f t="shared" si="0"/>
        <v>0</v>
      </c>
      <c r="J9" s="74"/>
      <c r="K9" s="74"/>
    </row>
    <row r="10" spans="1:11" x14ac:dyDescent="0.2">
      <c r="A10" s="35"/>
      <c r="B10" s="240"/>
      <c r="C10" s="240"/>
      <c r="D10" s="35"/>
      <c r="E10" s="35"/>
      <c r="F10" s="35"/>
      <c r="G10" s="35"/>
      <c r="H10" s="35"/>
      <c r="I10" s="244">
        <f t="shared" si="0"/>
        <v>0</v>
      </c>
      <c r="J10" s="74"/>
      <c r="K10" s="74"/>
    </row>
    <row r="11" spans="1:11" x14ac:dyDescent="0.2">
      <c r="A11" s="32"/>
      <c r="B11" s="32"/>
      <c r="C11" s="32"/>
      <c r="D11" s="32"/>
      <c r="E11" s="33"/>
      <c r="F11" s="34"/>
      <c r="G11" s="33"/>
      <c r="H11" s="33"/>
      <c r="I11" s="243">
        <f t="shared" si="0"/>
        <v>0</v>
      </c>
      <c r="J11" s="74"/>
      <c r="K11" s="74"/>
    </row>
    <row r="12" spans="1:11" x14ac:dyDescent="0.2">
      <c r="A12" s="35"/>
      <c r="B12" s="240"/>
      <c r="C12" s="240"/>
      <c r="D12" s="35"/>
      <c r="E12" s="35"/>
      <c r="F12" s="35"/>
      <c r="G12" s="35"/>
      <c r="H12" s="35"/>
      <c r="I12" s="244">
        <f t="shared" si="0"/>
        <v>0</v>
      </c>
      <c r="J12" s="74"/>
      <c r="K12" s="74"/>
    </row>
    <row r="13" spans="1:11" x14ac:dyDescent="0.2">
      <c r="A13" s="32"/>
      <c r="B13" s="32"/>
      <c r="C13" s="32"/>
      <c r="D13" s="32"/>
      <c r="E13" s="33"/>
      <c r="F13" s="34"/>
      <c r="G13" s="33"/>
      <c r="H13" s="33"/>
      <c r="I13" s="243">
        <f t="shared" si="0"/>
        <v>0</v>
      </c>
      <c r="J13" s="74"/>
      <c r="K13" s="74"/>
    </row>
    <row r="14" spans="1:11" x14ac:dyDescent="0.2">
      <c r="A14" s="35"/>
      <c r="B14" s="240"/>
      <c r="C14" s="240"/>
      <c r="D14" s="35"/>
      <c r="E14" s="35"/>
      <c r="F14" s="35"/>
      <c r="G14" s="36"/>
      <c r="H14" s="36"/>
      <c r="I14" s="244">
        <f t="shared" si="0"/>
        <v>0</v>
      </c>
      <c r="J14" s="74"/>
      <c r="K14" s="74"/>
    </row>
    <row r="15" spans="1:11" x14ac:dyDescent="0.2">
      <c r="A15" s="32"/>
      <c r="B15" s="32"/>
      <c r="C15" s="32"/>
      <c r="D15" s="32"/>
      <c r="E15" s="33"/>
      <c r="F15" s="34"/>
      <c r="G15" s="33"/>
      <c r="H15" s="33"/>
      <c r="I15" s="243">
        <f t="shared" si="0"/>
        <v>0</v>
      </c>
      <c r="J15" s="74"/>
      <c r="K15" s="74"/>
    </row>
    <row r="16" spans="1:11" x14ac:dyDescent="0.2">
      <c r="A16" s="35"/>
      <c r="B16" s="240"/>
      <c r="C16" s="240"/>
      <c r="D16" s="35"/>
      <c r="E16" s="35"/>
      <c r="F16" s="35"/>
      <c r="G16" s="35"/>
      <c r="H16" s="35"/>
      <c r="I16" s="244">
        <f t="shared" si="0"/>
        <v>0</v>
      </c>
      <c r="J16" s="74"/>
      <c r="K16" s="74"/>
    </row>
    <row r="17" spans="1:11" x14ac:dyDescent="0.2">
      <c r="A17" s="32"/>
      <c r="B17" s="32"/>
      <c r="C17" s="32"/>
      <c r="D17" s="32"/>
      <c r="E17" s="33"/>
      <c r="F17" s="34"/>
      <c r="G17" s="33"/>
      <c r="H17" s="33"/>
      <c r="I17" s="243">
        <f t="shared" si="0"/>
        <v>0</v>
      </c>
      <c r="J17" s="74"/>
      <c r="K17" s="74"/>
    </row>
    <row r="18" spans="1:11" x14ac:dyDescent="0.2">
      <c r="A18" s="35"/>
      <c r="B18" s="240"/>
      <c r="C18" s="240"/>
      <c r="D18" s="35"/>
      <c r="E18" s="35"/>
      <c r="F18" s="35"/>
      <c r="G18" s="35"/>
      <c r="H18" s="35"/>
      <c r="I18" s="244">
        <f t="shared" si="0"/>
        <v>0</v>
      </c>
      <c r="J18" s="74"/>
      <c r="K18" s="74"/>
    </row>
    <row r="19" spans="1:11" x14ac:dyDescent="0.2">
      <c r="A19" s="32"/>
      <c r="B19" s="32"/>
      <c r="C19" s="32"/>
      <c r="D19" s="32"/>
      <c r="E19" s="33"/>
      <c r="F19" s="34"/>
      <c r="G19" s="33"/>
      <c r="H19" s="33"/>
      <c r="I19" s="243">
        <f t="shared" si="0"/>
        <v>0</v>
      </c>
      <c r="J19" s="74"/>
      <c r="K19" s="74"/>
    </row>
    <row r="20" spans="1:11" x14ac:dyDescent="0.2">
      <c r="A20" s="35"/>
      <c r="B20" s="240"/>
      <c r="C20" s="240"/>
      <c r="D20" s="35"/>
      <c r="E20" s="35"/>
      <c r="F20" s="35"/>
      <c r="G20" s="35"/>
      <c r="H20" s="35"/>
      <c r="I20" s="244">
        <f t="shared" si="0"/>
        <v>0</v>
      </c>
      <c r="J20" s="74"/>
      <c r="K20" s="74"/>
    </row>
    <row r="21" spans="1:11" x14ac:dyDescent="0.2">
      <c r="A21" s="32"/>
      <c r="B21" s="32"/>
      <c r="C21" s="32"/>
      <c r="D21" s="32"/>
      <c r="E21" s="33"/>
      <c r="F21" s="34"/>
      <c r="G21" s="33"/>
      <c r="H21" s="33"/>
      <c r="I21" s="243">
        <f t="shared" si="0"/>
        <v>0</v>
      </c>
      <c r="J21" s="74"/>
      <c r="K21" s="74"/>
    </row>
    <row r="22" spans="1:11" x14ac:dyDescent="0.2">
      <c r="A22" s="35"/>
      <c r="B22" s="240"/>
      <c r="C22" s="240"/>
      <c r="D22" s="35"/>
      <c r="E22" s="35"/>
      <c r="F22" s="35"/>
      <c r="G22" s="35"/>
      <c r="H22" s="35"/>
      <c r="I22" s="244">
        <f t="shared" si="0"/>
        <v>0</v>
      </c>
      <c r="J22" s="74"/>
      <c r="K22" s="74"/>
    </row>
    <row r="23" spans="1:11" x14ac:dyDescent="0.2">
      <c r="A23" s="32"/>
      <c r="B23" s="32"/>
      <c r="C23" s="32"/>
      <c r="D23" s="32"/>
      <c r="E23" s="33"/>
      <c r="F23" s="34"/>
      <c r="G23" s="33"/>
      <c r="H23" s="33"/>
      <c r="I23" s="243">
        <f t="shared" si="0"/>
        <v>0</v>
      </c>
      <c r="J23" s="74"/>
      <c r="K23" s="74"/>
    </row>
    <row r="24" spans="1:11" x14ac:dyDescent="0.2">
      <c r="A24" s="35"/>
      <c r="B24" s="240"/>
      <c r="C24" s="240"/>
      <c r="D24" s="35"/>
      <c r="E24" s="35"/>
      <c r="F24" s="35"/>
      <c r="G24" s="35"/>
      <c r="H24" s="35"/>
      <c r="I24" s="244">
        <f t="shared" si="0"/>
        <v>0</v>
      </c>
      <c r="J24" s="74"/>
      <c r="K24" s="74"/>
    </row>
    <row r="25" spans="1:11" x14ac:dyDescent="0.2">
      <c r="A25" s="32"/>
      <c r="B25" s="32"/>
      <c r="C25" s="32"/>
      <c r="D25" s="32"/>
      <c r="E25" s="33"/>
      <c r="F25" s="34"/>
      <c r="G25" s="33"/>
      <c r="H25" s="33"/>
      <c r="I25" s="243">
        <f t="shared" si="0"/>
        <v>0</v>
      </c>
      <c r="J25" s="74"/>
      <c r="K25" s="74"/>
    </row>
    <row r="26" spans="1:11" x14ac:dyDescent="0.2">
      <c r="A26" s="35"/>
      <c r="B26" s="240"/>
      <c r="C26" s="240"/>
      <c r="D26" s="35"/>
      <c r="E26" s="35"/>
      <c r="F26" s="35"/>
      <c r="G26" s="35"/>
      <c r="H26" s="35"/>
      <c r="I26" s="244">
        <f t="shared" si="0"/>
        <v>0</v>
      </c>
      <c r="J26" s="74"/>
      <c r="K26" s="74"/>
    </row>
    <row r="27" spans="1:11" x14ac:dyDescent="0.2">
      <c r="A27" s="32"/>
      <c r="B27" s="32"/>
      <c r="C27" s="32"/>
      <c r="D27" s="32"/>
      <c r="E27" s="33"/>
      <c r="F27" s="34"/>
      <c r="G27" s="33"/>
      <c r="H27" s="33"/>
      <c r="I27" s="243">
        <f t="shared" si="0"/>
        <v>0</v>
      </c>
      <c r="J27" s="74"/>
      <c r="K27" s="74"/>
    </row>
    <row r="28" spans="1:11" x14ac:dyDescent="0.2">
      <c r="A28" s="35"/>
      <c r="B28" s="240"/>
      <c r="C28" s="240"/>
      <c r="D28" s="35"/>
      <c r="E28" s="35"/>
      <c r="F28" s="35"/>
      <c r="G28" s="35"/>
      <c r="H28" s="35"/>
      <c r="I28" s="244">
        <f t="shared" si="0"/>
        <v>0</v>
      </c>
      <c r="J28" s="74"/>
      <c r="K28" s="74"/>
    </row>
    <row r="29" spans="1:11" x14ac:dyDescent="0.2">
      <c r="A29" s="32"/>
      <c r="B29" s="32"/>
      <c r="C29" s="32"/>
      <c r="D29" s="32"/>
      <c r="E29" s="33"/>
      <c r="F29" s="34"/>
      <c r="G29" s="33"/>
      <c r="H29" s="33"/>
      <c r="I29" s="243">
        <f t="shared" si="0"/>
        <v>0</v>
      </c>
      <c r="J29" s="74"/>
      <c r="K29" s="74"/>
    </row>
    <row r="30" spans="1:11" x14ac:dyDescent="0.2">
      <c r="A30" s="35"/>
      <c r="B30" s="240"/>
      <c r="C30" s="240"/>
      <c r="D30" s="35"/>
      <c r="E30" s="35"/>
      <c r="F30" s="35"/>
      <c r="G30" s="35"/>
      <c r="H30" s="35"/>
      <c r="I30" s="244">
        <f t="shared" si="0"/>
        <v>0</v>
      </c>
      <c r="J30" s="74"/>
      <c r="K30" s="74"/>
    </row>
  </sheetData>
  <sheetProtection algorithmName="SHA-512" hashValue="XmNKaxudLZ2a+bUnIwGm/PjZmmUA0Ot1mZAK2I14MD9QXhrs320UDxk1mZtXSJy/M/ewJ/uvbffT4iuYEeh2gg==" saltValue="OJsJz7y4LVH70iUbcKjYeQ==" spinCount="100000" sheet="1" objects="1" scenarios="1"/>
  <mergeCells count="2">
    <mergeCell ref="E2:J2"/>
    <mergeCell ref="E3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workbookViewId="0">
      <selection activeCell="J14" sqref="J14"/>
    </sheetView>
  </sheetViews>
  <sheetFormatPr defaultColWidth="11.42578125" defaultRowHeight="12.75" x14ac:dyDescent="0.2"/>
  <cols>
    <col min="1" max="1" width="6" style="37" bestFit="1" customWidth="1"/>
    <col min="2" max="2" width="8" style="37" bestFit="1" customWidth="1"/>
    <col min="3" max="3" width="11.5703125" style="37" bestFit="1" customWidth="1"/>
    <col min="4" max="4" width="10.7109375" style="37" bestFit="1" customWidth="1"/>
    <col min="5" max="11" width="16.85546875" style="37" customWidth="1"/>
    <col min="12" max="16384" width="11.42578125" style="37"/>
  </cols>
  <sheetData>
    <row r="2" spans="1:12" ht="15.75" x14ac:dyDescent="0.25">
      <c r="E2" s="379" t="s">
        <v>137</v>
      </c>
      <c r="F2" s="379"/>
      <c r="G2" s="379"/>
      <c r="H2" s="379"/>
      <c r="I2" s="379"/>
      <c r="J2" s="379"/>
      <c r="K2" s="379"/>
    </row>
    <row r="3" spans="1:12" ht="15.75" x14ac:dyDescent="0.25">
      <c r="E3" s="378" t="s">
        <v>96</v>
      </c>
      <c r="F3" s="378"/>
      <c r="G3" s="378"/>
      <c r="H3" s="380"/>
      <c r="I3" s="180"/>
      <c r="J3" s="180"/>
      <c r="K3" s="44" t="s">
        <v>86</v>
      </c>
      <c r="L3" s="239" t="s">
        <v>170</v>
      </c>
    </row>
    <row r="4" spans="1:12" ht="25.5" x14ac:dyDescent="0.2">
      <c r="A4" s="45" t="s">
        <v>133</v>
      </c>
      <c r="B4" s="45" t="s">
        <v>144</v>
      </c>
      <c r="C4" s="29" t="s">
        <v>168</v>
      </c>
      <c r="D4" s="29" t="s">
        <v>169</v>
      </c>
      <c r="E4" s="45" t="s">
        <v>84</v>
      </c>
      <c r="F4" s="44" t="s">
        <v>24</v>
      </c>
      <c r="G4" s="44" t="s">
        <v>25</v>
      </c>
      <c r="H4" s="44" t="s">
        <v>159</v>
      </c>
      <c r="I4" s="178" t="s">
        <v>225</v>
      </c>
      <c r="J4" s="242" t="s">
        <v>226</v>
      </c>
      <c r="K4" s="241">
        <f>SUM(J:J)</f>
        <v>0</v>
      </c>
      <c r="L4" s="197">
        <v>20</v>
      </c>
    </row>
    <row r="5" spans="1:12" x14ac:dyDescent="0.2">
      <c r="A5" s="32"/>
      <c r="B5" s="32"/>
      <c r="C5" s="32"/>
      <c r="D5" s="32"/>
      <c r="E5" s="32"/>
      <c r="F5" s="33"/>
      <c r="G5" s="34"/>
      <c r="H5" s="33"/>
      <c r="I5" s="33">
        <v>0</v>
      </c>
      <c r="J5" s="243">
        <f>IF((H5/100*$L$4)&gt;(H5-I5),(H5-I5),(H5/100*$L$4))</f>
        <v>0</v>
      </c>
      <c r="K5" s="74"/>
      <c r="L5" s="74"/>
    </row>
    <row r="6" spans="1:12" x14ac:dyDescent="0.2">
      <c r="A6" s="35"/>
      <c r="B6" s="240"/>
      <c r="C6" s="240"/>
      <c r="D6" s="240"/>
      <c r="E6" s="35"/>
      <c r="F6" s="35"/>
      <c r="G6" s="35"/>
      <c r="H6" s="35"/>
      <c r="I6" s="35"/>
      <c r="J6" s="244">
        <f>IF((H6/100*$L$4)&gt;(H6-I6),(H6-I6),(H6/100*$L$4))</f>
        <v>0</v>
      </c>
      <c r="K6" s="74"/>
      <c r="L6" s="74"/>
    </row>
    <row r="7" spans="1:12" x14ac:dyDescent="0.2">
      <c r="A7" s="32"/>
      <c r="B7" s="32"/>
      <c r="C7" s="32"/>
      <c r="D7" s="32"/>
      <c r="E7" s="32"/>
      <c r="F7" s="33"/>
      <c r="G7" s="34"/>
      <c r="H7" s="33"/>
      <c r="I7" s="33"/>
      <c r="J7" s="243">
        <f t="shared" ref="J7:J30" si="0">IF((H7/100*$L$4)&gt;(H7-I7),(H7-I7),(H7/100*$L$4))</f>
        <v>0</v>
      </c>
      <c r="K7" s="74"/>
      <c r="L7" s="74"/>
    </row>
    <row r="8" spans="1:12" x14ac:dyDescent="0.2">
      <c r="A8" s="35"/>
      <c r="B8" s="240"/>
      <c r="C8" s="240"/>
      <c r="D8" s="240"/>
      <c r="E8" s="35"/>
      <c r="F8" s="35"/>
      <c r="G8" s="35"/>
      <c r="H8" s="35"/>
      <c r="I8" s="35"/>
      <c r="J8" s="244">
        <f t="shared" si="0"/>
        <v>0</v>
      </c>
      <c r="K8" s="74"/>
      <c r="L8" s="74"/>
    </row>
    <row r="9" spans="1:12" x14ac:dyDescent="0.2">
      <c r="A9" s="32"/>
      <c r="B9" s="32"/>
      <c r="C9" s="32"/>
      <c r="D9" s="32"/>
      <c r="E9" s="32"/>
      <c r="F9" s="33"/>
      <c r="G9" s="34"/>
      <c r="H9" s="33"/>
      <c r="I9" s="33"/>
      <c r="J9" s="243">
        <f t="shared" si="0"/>
        <v>0</v>
      </c>
      <c r="K9" s="74"/>
      <c r="L9" s="74"/>
    </row>
    <row r="10" spans="1:12" x14ac:dyDescent="0.2">
      <c r="A10" s="35"/>
      <c r="B10" s="240"/>
      <c r="C10" s="240"/>
      <c r="D10" s="240"/>
      <c r="E10" s="35"/>
      <c r="F10" s="35"/>
      <c r="G10" s="35"/>
      <c r="H10" s="35"/>
      <c r="I10" s="35"/>
      <c r="J10" s="244">
        <f t="shared" si="0"/>
        <v>0</v>
      </c>
      <c r="K10" s="74"/>
      <c r="L10" s="74"/>
    </row>
    <row r="11" spans="1:12" x14ac:dyDescent="0.2">
      <c r="A11" s="32"/>
      <c r="B11" s="32"/>
      <c r="C11" s="32"/>
      <c r="D11" s="32"/>
      <c r="E11" s="32"/>
      <c r="F11" s="33"/>
      <c r="G11" s="34"/>
      <c r="H11" s="33"/>
      <c r="I11" s="33"/>
      <c r="J11" s="243">
        <f t="shared" si="0"/>
        <v>0</v>
      </c>
      <c r="K11" s="74"/>
      <c r="L11" s="74"/>
    </row>
    <row r="12" spans="1:12" x14ac:dyDescent="0.2">
      <c r="A12" s="35"/>
      <c r="B12" s="240"/>
      <c r="C12" s="240"/>
      <c r="D12" s="240"/>
      <c r="E12" s="35"/>
      <c r="F12" s="35"/>
      <c r="G12" s="35"/>
      <c r="H12" s="35"/>
      <c r="I12" s="35"/>
      <c r="J12" s="244">
        <f t="shared" si="0"/>
        <v>0</v>
      </c>
      <c r="K12" s="74"/>
      <c r="L12" s="74"/>
    </row>
    <row r="13" spans="1:12" x14ac:dyDescent="0.2">
      <c r="A13" s="32"/>
      <c r="B13" s="32"/>
      <c r="C13" s="32"/>
      <c r="D13" s="32"/>
      <c r="E13" s="32"/>
      <c r="F13" s="33"/>
      <c r="G13" s="34"/>
      <c r="H13" s="33"/>
      <c r="I13" s="33"/>
      <c r="J13" s="243">
        <f>IF((H13/100*$L$4)&gt;(H13-I13),(H13-I13),(H13/100*$L$4))</f>
        <v>0</v>
      </c>
      <c r="K13" s="74"/>
      <c r="L13" s="74"/>
    </row>
    <row r="14" spans="1:12" x14ac:dyDescent="0.2">
      <c r="A14" s="35"/>
      <c r="B14" s="240"/>
      <c r="C14" s="240"/>
      <c r="D14" s="240"/>
      <c r="E14" s="35"/>
      <c r="F14" s="35"/>
      <c r="G14" s="35"/>
      <c r="H14" s="36"/>
      <c r="I14" s="36"/>
      <c r="J14" s="244">
        <f t="shared" si="0"/>
        <v>0</v>
      </c>
      <c r="K14" s="74"/>
      <c r="L14" s="74"/>
    </row>
    <row r="15" spans="1:12" x14ac:dyDescent="0.2">
      <c r="A15" s="32"/>
      <c r="B15" s="32"/>
      <c r="C15" s="32"/>
      <c r="D15" s="32"/>
      <c r="E15" s="32"/>
      <c r="F15" s="33"/>
      <c r="G15" s="34"/>
      <c r="H15" s="33"/>
      <c r="I15" s="33"/>
      <c r="J15" s="243">
        <f t="shared" si="0"/>
        <v>0</v>
      </c>
      <c r="K15" s="74"/>
      <c r="L15" s="74"/>
    </row>
    <row r="16" spans="1:12" x14ac:dyDescent="0.2">
      <c r="A16" s="35"/>
      <c r="B16" s="240"/>
      <c r="C16" s="240"/>
      <c r="D16" s="240"/>
      <c r="E16" s="35"/>
      <c r="F16" s="35"/>
      <c r="G16" s="35"/>
      <c r="H16" s="35"/>
      <c r="I16" s="35"/>
      <c r="J16" s="244">
        <f t="shared" si="0"/>
        <v>0</v>
      </c>
      <c r="K16" s="74"/>
      <c r="L16" s="74"/>
    </row>
    <row r="17" spans="1:12" x14ac:dyDescent="0.2">
      <c r="A17" s="32"/>
      <c r="B17" s="32"/>
      <c r="C17" s="32"/>
      <c r="D17" s="32"/>
      <c r="E17" s="32"/>
      <c r="F17" s="33"/>
      <c r="G17" s="34"/>
      <c r="H17" s="33"/>
      <c r="I17" s="33"/>
      <c r="J17" s="243">
        <f t="shared" si="0"/>
        <v>0</v>
      </c>
      <c r="K17" s="74"/>
      <c r="L17" s="74"/>
    </row>
    <row r="18" spans="1:12" x14ac:dyDescent="0.2">
      <c r="A18" s="35"/>
      <c r="B18" s="240"/>
      <c r="C18" s="240"/>
      <c r="D18" s="240"/>
      <c r="E18" s="35"/>
      <c r="F18" s="35"/>
      <c r="G18" s="35"/>
      <c r="H18" s="35"/>
      <c r="I18" s="35"/>
      <c r="J18" s="244">
        <f t="shared" si="0"/>
        <v>0</v>
      </c>
      <c r="K18" s="74"/>
      <c r="L18" s="74"/>
    </row>
    <row r="19" spans="1:12" x14ac:dyDescent="0.2">
      <c r="A19" s="32"/>
      <c r="B19" s="32"/>
      <c r="C19" s="32"/>
      <c r="D19" s="32"/>
      <c r="E19" s="32"/>
      <c r="F19" s="33"/>
      <c r="G19" s="34"/>
      <c r="H19" s="33"/>
      <c r="I19" s="33"/>
      <c r="J19" s="243">
        <f t="shared" si="0"/>
        <v>0</v>
      </c>
      <c r="K19" s="74"/>
      <c r="L19" s="74"/>
    </row>
    <row r="20" spans="1:12" x14ac:dyDescent="0.2">
      <c r="A20" s="35"/>
      <c r="B20" s="240"/>
      <c r="C20" s="240"/>
      <c r="D20" s="240"/>
      <c r="E20" s="35"/>
      <c r="F20" s="35"/>
      <c r="G20" s="35"/>
      <c r="H20" s="35"/>
      <c r="I20" s="35"/>
      <c r="J20" s="244">
        <f t="shared" si="0"/>
        <v>0</v>
      </c>
      <c r="K20" s="74"/>
      <c r="L20" s="74"/>
    </row>
    <row r="21" spans="1:12" x14ac:dyDescent="0.2">
      <c r="A21" s="32"/>
      <c r="B21" s="32"/>
      <c r="C21" s="32"/>
      <c r="D21" s="32"/>
      <c r="E21" s="32"/>
      <c r="F21" s="33"/>
      <c r="G21" s="34"/>
      <c r="H21" s="33"/>
      <c r="I21" s="33"/>
      <c r="J21" s="243">
        <f t="shared" si="0"/>
        <v>0</v>
      </c>
      <c r="K21" s="74"/>
      <c r="L21" s="74"/>
    </row>
    <row r="22" spans="1:12" x14ac:dyDescent="0.2">
      <c r="A22" s="35"/>
      <c r="B22" s="240"/>
      <c r="C22" s="240"/>
      <c r="D22" s="240"/>
      <c r="E22" s="35"/>
      <c r="F22" s="35"/>
      <c r="G22" s="35"/>
      <c r="H22" s="35"/>
      <c r="I22" s="35"/>
      <c r="J22" s="244">
        <f t="shared" si="0"/>
        <v>0</v>
      </c>
      <c r="K22" s="74"/>
      <c r="L22" s="74"/>
    </row>
    <row r="23" spans="1:12" x14ac:dyDescent="0.2">
      <c r="A23" s="32"/>
      <c r="B23" s="32"/>
      <c r="C23" s="32"/>
      <c r="D23" s="32"/>
      <c r="E23" s="32"/>
      <c r="F23" s="33"/>
      <c r="G23" s="34"/>
      <c r="H23" s="33"/>
      <c r="I23" s="33"/>
      <c r="J23" s="243">
        <f t="shared" si="0"/>
        <v>0</v>
      </c>
      <c r="K23" s="74"/>
      <c r="L23" s="74"/>
    </row>
    <row r="24" spans="1:12" x14ac:dyDescent="0.2">
      <c r="A24" s="35"/>
      <c r="B24" s="240"/>
      <c r="C24" s="240"/>
      <c r="D24" s="240"/>
      <c r="E24" s="35"/>
      <c r="F24" s="35"/>
      <c r="G24" s="35"/>
      <c r="H24" s="35"/>
      <c r="I24" s="35"/>
      <c r="J24" s="244">
        <f t="shared" si="0"/>
        <v>0</v>
      </c>
      <c r="K24" s="74"/>
      <c r="L24" s="74"/>
    </row>
    <row r="25" spans="1:12" x14ac:dyDescent="0.2">
      <c r="A25" s="32"/>
      <c r="B25" s="32"/>
      <c r="C25" s="32"/>
      <c r="D25" s="32"/>
      <c r="E25" s="32"/>
      <c r="F25" s="33"/>
      <c r="G25" s="34"/>
      <c r="H25" s="33"/>
      <c r="I25" s="33"/>
      <c r="J25" s="243">
        <f t="shared" si="0"/>
        <v>0</v>
      </c>
      <c r="K25" s="74"/>
      <c r="L25" s="74"/>
    </row>
    <row r="26" spans="1:12" x14ac:dyDescent="0.2">
      <c r="A26" s="35"/>
      <c r="B26" s="240"/>
      <c r="C26" s="240"/>
      <c r="D26" s="240"/>
      <c r="E26" s="35"/>
      <c r="F26" s="35"/>
      <c r="G26" s="35"/>
      <c r="H26" s="35"/>
      <c r="I26" s="35"/>
      <c r="J26" s="244">
        <f t="shared" si="0"/>
        <v>0</v>
      </c>
      <c r="K26" s="74"/>
      <c r="L26" s="74"/>
    </row>
    <row r="27" spans="1:12" x14ac:dyDescent="0.2">
      <c r="A27" s="32"/>
      <c r="B27" s="32"/>
      <c r="C27" s="32"/>
      <c r="D27" s="32"/>
      <c r="E27" s="32"/>
      <c r="F27" s="33"/>
      <c r="G27" s="34"/>
      <c r="H27" s="33"/>
      <c r="I27" s="33"/>
      <c r="J27" s="243">
        <f>IF((H27/100*$L$4)&gt;(H27-I27),(H27-I27),(H27/100*$L$4))</f>
        <v>0</v>
      </c>
      <c r="K27" s="74"/>
      <c r="L27" s="74"/>
    </row>
    <row r="28" spans="1:12" x14ac:dyDescent="0.2">
      <c r="A28" s="35"/>
      <c r="B28" s="240"/>
      <c r="C28" s="240"/>
      <c r="D28" s="240"/>
      <c r="E28" s="35"/>
      <c r="F28" s="35"/>
      <c r="G28" s="35"/>
      <c r="H28" s="35"/>
      <c r="I28" s="35"/>
      <c r="J28" s="244">
        <f t="shared" si="0"/>
        <v>0</v>
      </c>
      <c r="K28" s="74"/>
      <c r="L28" s="74"/>
    </row>
    <row r="29" spans="1:12" x14ac:dyDescent="0.2">
      <c r="A29" s="32"/>
      <c r="B29" s="32"/>
      <c r="C29" s="32"/>
      <c r="D29" s="32"/>
      <c r="E29" s="32"/>
      <c r="F29" s="33"/>
      <c r="G29" s="34"/>
      <c r="H29" s="33"/>
      <c r="I29" s="33"/>
      <c r="J29" s="243">
        <f t="shared" si="0"/>
        <v>0</v>
      </c>
      <c r="K29" s="74"/>
      <c r="L29" s="74"/>
    </row>
    <row r="30" spans="1:12" x14ac:dyDescent="0.2">
      <c r="A30" s="35"/>
      <c r="B30" s="240"/>
      <c r="C30" s="240"/>
      <c r="D30" s="240"/>
      <c r="E30" s="35"/>
      <c r="F30" s="35"/>
      <c r="G30" s="35"/>
      <c r="H30" s="35"/>
      <c r="I30" s="35"/>
      <c r="J30" s="244">
        <f t="shared" si="0"/>
        <v>0</v>
      </c>
      <c r="K30" s="74"/>
      <c r="L30" s="74"/>
    </row>
    <row r="31" spans="1:12" x14ac:dyDescent="0.2">
      <c r="A31" s="32"/>
      <c r="B31" s="32"/>
      <c r="C31" s="32"/>
      <c r="D31" s="32"/>
      <c r="E31" s="32"/>
      <c r="F31" s="33"/>
      <c r="G31" s="34"/>
      <c r="H31" s="33"/>
      <c r="I31" s="33"/>
      <c r="J31" s="243">
        <f t="shared" ref="J31:J42" si="1">IF((H31/100*$L$4)&gt;(H31-I31),(H31-I31),(H31/100*$L$4))</f>
        <v>0</v>
      </c>
      <c r="K31" s="74"/>
      <c r="L31" s="74"/>
    </row>
    <row r="32" spans="1:12" x14ac:dyDescent="0.2">
      <c r="A32" s="35"/>
      <c r="B32" s="240"/>
      <c r="C32" s="240"/>
      <c r="D32" s="240"/>
      <c r="E32" s="35"/>
      <c r="F32" s="35"/>
      <c r="G32" s="35"/>
      <c r="H32" s="35"/>
      <c r="I32" s="35"/>
      <c r="J32" s="244">
        <f t="shared" si="1"/>
        <v>0</v>
      </c>
      <c r="K32" s="74"/>
      <c r="L32" s="74"/>
    </row>
    <row r="33" spans="1:12" x14ac:dyDescent="0.2">
      <c r="A33" s="32"/>
      <c r="B33" s="32"/>
      <c r="C33" s="32"/>
      <c r="D33" s="32"/>
      <c r="E33" s="32"/>
      <c r="F33" s="33"/>
      <c r="G33" s="34"/>
      <c r="H33" s="33"/>
      <c r="I33" s="33"/>
      <c r="J33" s="243">
        <f t="shared" si="1"/>
        <v>0</v>
      </c>
      <c r="K33" s="74"/>
      <c r="L33" s="74"/>
    </row>
    <row r="34" spans="1:12" x14ac:dyDescent="0.2">
      <c r="A34" s="35"/>
      <c r="B34" s="240"/>
      <c r="C34" s="240"/>
      <c r="D34" s="240"/>
      <c r="E34" s="35"/>
      <c r="F34" s="35"/>
      <c r="G34" s="35"/>
      <c r="H34" s="35"/>
      <c r="I34" s="35"/>
      <c r="J34" s="244">
        <f t="shared" si="1"/>
        <v>0</v>
      </c>
      <c r="K34" s="74"/>
      <c r="L34" s="74"/>
    </row>
    <row r="35" spans="1:12" x14ac:dyDescent="0.2">
      <c r="A35" s="32"/>
      <c r="B35" s="32"/>
      <c r="C35" s="32"/>
      <c r="D35" s="32"/>
      <c r="E35" s="32"/>
      <c r="F35" s="33"/>
      <c r="G35" s="34"/>
      <c r="H35" s="33"/>
      <c r="I35" s="33"/>
      <c r="J35" s="243">
        <f t="shared" si="1"/>
        <v>0</v>
      </c>
      <c r="K35" s="74"/>
      <c r="L35" s="74"/>
    </row>
    <row r="36" spans="1:12" x14ac:dyDescent="0.2">
      <c r="A36" s="35"/>
      <c r="B36" s="240"/>
      <c r="C36" s="240"/>
      <c r="D36" s="240"/>
      <c r="E36" s="35"/>
      <c r="F36" s="35"/>
      <c r="G36" s="35"/>
      <c r="H36" s="35"/>
      <c r="I36" s="35"/>
      <c r="J36" s="244">
        <f t="shared" si="1"/>
        <v>0</v>
      </c>
      <c r="K36" s="74"/>
      <c r="L36" s="74"/>
    </row>
    <row r="37" spans="1:12" x14ac:dyDescent="0.2">
      <c r="A37" s="32"/>
      <c r="B37" s="32"/>
      <c r="C37" s="32"/>
      <c r="D37" s="32"/>
      <c r="E37" s="32"/>
      <c r="F37" s="33"/>
      <c r="G37" s="34"/>
      <c r="H37" s="33"/>
      <c r="I37" s="33"/>
      <c r="J37" s="243">
        <f t="shared" si="1"/>
        <v>0</v>
      </c>
      <c r="K37" s="74"/>
      <c r="L37" s="74"/>
    </row>
    <row r="38" spans="1:12" x14ac:dyDescent="0.2">
      <c r="A38" s="35"/>
      <c r="B38" s="240"/>
      <c r="C38" s="240"/>
      <c r="D38" s="240"/>
      <c r="E38" s="35"/>
      <c r="F38" s="35"/>
      <c r="G38" s="35"/>
      <c r="H38" s="35"/>
      <c r="I38" s="35"/>
      <c r="J38" s="244">
        <f t="shared" si="1"/>
        <v>0</v>
      </c>
      <c r="K38" s="74"/>
      <c r="L38" s="74"/>
    </row>
    <row r="39" spans="1:12" x14ac:dyDescent="0.2">
      <c r="A39" s="32"/>
      <c r="B39" s="32"/>
      <c r="C39" s="32"/>
      <c r="D39" s="32"/>
      <c r="E39" s="32"/>
      <c r="F39" s="33"/>
      <c r="G39" s="34"/>
      <c r="H39" s="33"/>
      <c r="I39" s="33"/>
      <c r="J39" s="243">
        <f t="shared" si="1"/>
        <v>0</v>
      </c>
      <c r="K39" s="74"/>
      <c r="L39" s="74"/>
    </row>
    <row r="40" spans="1:12" x14ac:dyDescent="0.2">
      <c r="A40" s="35"/>
      <c r="B40" s="240"/>
      <c r="C40" s="240"/>
      <c r="D40" s="240"/>
      <c r="E40" s="35"/>
      <c r="F40" s="35"/>
      <c r="G40" s="35"/>
      <c r="H40" s="35"/>
      <c r="I40" s="35"/>
      <c r="J40" s="244">
        <f t="shared" si="1"/>
        <v>0</v>
      </c>
      <c r="K40" s="74"/>
      <c r="L40" s="74"/>
    </row>
    <row r="41" spans="1:12" x14ac:dyDescent="0.2">
      <c r="A41" s="32"/>
      <c r="B41" s="32"/>
      <c r="C41" s="32"/>
      <c r="D41" s="32"/>
      <c r="E41" s="32"/>
      <c r="F41" s="33"/>
      <c r="G41" s="34"/>
      <c r="H41" s="33"/>
      <c r="I41" s="33"/>
      <c r="J41" s="243">
        <f t="shared" si="1"/>
        <v>0</v>
      </c>
      <c r="K41" s="74"/>
      <c r="L41" s="74"/>
    </row>
    <row r="42" spans="1:12" x14ac:dyDescent="0.2">
      <c r="A42" s="35"/>
      <c r="B42" s="240"/>
      <c r="C42" s="240"/>
      <c r="D42" s="240"/>
      <c r="E42" s="35"/>
      <c r="F42" s="35"/>
      <c r="G42" s="35"/>
      <c r="H42" s="35"/>
      <c r="I42" s="35"/>
      <c r="J42" s="244">
        <f t="shared" si="1"/>
        <v>0</v>
      </c>
      <c r="K42" s="74"/>
      <c r="L42" s="74"/>
    </row>
  </sheetData>
  <sheetProtection algorithmName="SHA-512" hashValue="PWQsO4lCR6hBktqlLvKjzZOw6pGPjNenMMcf0gfiEJUpa0iaxC1n9RFc1Q1xtFFrWUlAum974LoELlP/i181cg==" saltValue="cxpta8idPVuT3csc5scEEA==" spinCount="100000" sheet="1" objects="1" scenarios="1"/>
  <mergeCells count="2">
    <mergeCell ref="E2:K2"/>
    <mergeCell ref="E3:H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activeCell="H5" sqref="H5"/>
    </sheetView>
  </sheetViews>
  <sheetFormatPr defaultColWidth="11.42578125" defaultRowHeight="12.75" x14ac:dyDescent="0.2"/>
  <cols>
    <col min="1" max="1" width="6" style="37" bestFit="1" customWidth="1"/>
    <col min="2" max="2" width="8" style="37" bestFit="1" customWidth="1"/>
    <col min="3" max="3" width="9" style="37" bestFit="1" customWidth="1"/>
    <col min="4" max="6" width="16.85546875" style="37" customWidth="1"/>
    <col min="7" max="7" width="16.85546875" style="41" customWidth="1"/>
    <col min="8" max="9" width="16.85546875" style="37" customWidth="1"/>
    <col min="10" max="16384" width="11.42578125" style="37"/>
  </cols>
  <sheetData>
    <row r="2" spans="1:10" ht="15.75" x14ac:dyDescent="0.25">
      <c r="C2" s="379" t="s">
        <v>136</v>
      </c>
      <c r="D2" s="379"/>
      <c r="E2" s="379"/>
      <c r="F2" s="379"/>
      <c r="G2" s="379"/>
      <c r="H2" s="379"/>
      <c r="I2" s="379"/>
    </row>
    <row r="3" spans="1:10" ht="15.75" x14ac:dyDescent="0.25">
      <c r="C3" s="378" t="s">
        <v>97</v>
      </c>
      <c r="D3" s="378"/>
      <c r="E3" s="378"/>
      <c r="F3" s="380"/>
      <c r="G3" s="380"/>
      <c r="H3" s="180"/>
      <c r="I3" s="44" t="s">
        <v>86</v>
      </c>
      <c r="J3" s="239" t="s">
        <v>170</v>
      </c>
    </row>
    <row r="4" spans="1:10" ht="25.5" x14ac:dyDescent="0.2">
      <c r="A4" s="45" t="s">
        <v>133</v>
      </c>
      <c r="B4" s="45" t="s">
        <v>144</v>
      </c>
      <c r="C4" s="45" t="s">
        <v>84</v>
      </c>
      <c r="D4" s="44" t="s">
        <v>24</v>
      </c>
      <c r="E4" s="44" t="s">
        <v>25</v>
      </c>
      <c r="F4" s="44" t="s">
        <v>159</v>
      </c>
      <c r="G4" s="178" t="s">
        <v>225</v>
      </c>
      <c r="H4" s="242" t="s">
        <v>226</v>
      </c>
      <c r="I4" s="241">
        <f>SUM(H:H)</f>
        <v>0</v>
      </c>
      <c r="J4" s="197">
        <v>20</v>
      </c>
    </row>
    <row r="5" spans="1:10" x14ac:dyDescent="0.2">
      <c r="A5" s="32"/>
      <c r="B5" s="32"/>
      <c r="C5" s="32"/>
      <c r="D5" s="33"/>
      <c r="E5" s="34"/>
      <c r="F5" s="33"/>
      <c r="G5" s="33"/>
      <c r="H5" s="243">
        <f>IF((F5/100*$J$4)&gt;(F5-G5),(F5-G5),(F5/100*$J$4))</f>
        <v>0</v>
      </c>
      <c r="I5" s="74"/>
      <c r="J5" s="74"/>
    </row>
    <row r="6" spans="1:10" x14ac:dyDescent="0.2">
      <c r="A6" s="35"/>
      <c r="B6" s="240"/>
      <c r="C6" s="35"/>
      <c r="D6" s="35"/>
      <c r="E6" s="35"/>
      <c r="F6" s="35"/>
      <c r="G6" s="35"/>
      <c r="H6" s="244">
        <f>IF((F6/100*$J$4)&gt;(F6-G6),(F6-G6),(F6/100*$J$4))</f>
        <v>0</v>
      </c>
      <c r="I6" s="74"/>
      <c r="J6" s="74"/>
    </row>
    <row r="7" spans="1:10" x14ac:dyDescent="0.2">
      <c r="A7" s="32"/>
      <c r="B7" s="32"/>
      <c r="C7" s="32"/>
      <c r="D7" s="33"/>
      <c r="E7" s="34"/>
      <c r="F7" s="33"/>
      <c r="G7" s="33"/>
      <c r="H7" s="243">
        <f t="shared" ref="H7:H30" si="0">IF((F7/100*$J$4)&gt;(F7-G7),(F7-G7),(F7/100*$J$4))</f>
        <v>0</v>
      </c>
      <c r="I7" s="74"/>
      <c r="J7" s="74"/>
    </row>
    <row r="8" spans="1:10" x14ac:dyDescent="0.2">
      <c r="A8" s="35"/>
      <c r="B8" s="240"/>
      <c r="C8" s="35"/>
      <c r="D8" s="35"/>
      <c r="E8" s="35"/>
      <c r="F8" s="35"/>
      <c r="G8" s="35"/>
      <c r="H8" s="244">
        <f t="shared" si="0"/>
        <v>0</v>
      </c>
      <c r="I8" s="74"/>
      <c r="J8" s="74"/>
    </row>
    <row r="9" spans="1:10" x14ac:dyDescent="0.2">
      <c r="A9" s="32"/>
      <c r="B9" s="32"/>
      <c r="C9" s="32"/>
      <c r="D9" s="33"/>
      <c r="E9" s="34"/>
      <c r="F9" s="33"/>
      <c r="G9" s="33"/>
      <c r="H9" s="243">
        <f t="shared" si="0"/>
        <v>0</v>
      </c>
      <c r="I9" s="74"/>
      <c r="J9" s="74"/>
    </row>
    <row r="10" spans="1:10" x14ac:dyDescent="0.2">
      <c r="A10" s="35"/>
      <c r="B10" s="240"/>
      <c r="C10" s="35"/>
      <c r="D10" s="35"/>
      <c r="E10" s="35"/>
      <c r="F10" s="35"/>
      <c r="G10" s="35"/>
      <c r="H10" s="244">
        <f t="shared" si="0"/>
        <v>0</v>
      </c>
      <c r="I10" s="74"/>
      <c r="J10" s="74"/>
    </row>
    <row r="11" spans="1:10" x14ac:dyDescent="0.2">
      <c r="A11" s="32"/>
      <c r="B11" s="32"/>
      <c r="C11" s="32"/>
      <c r="D11" s="33"/>
      <c r="E11" s="34"/>
      <c r="F11" s="33"/>
      <c r="G11" s="33"/>
      <c r="H11" s="243">
        <f t="shared" si="0"/>
        <v>0</v>
      </c>
      <c r="I11" s="74"/>
      <c r="J11" s="74"/>
    </row>
    <row r="12" spans="1:10" x14ac:dyDescent="0.2">
      <c r="A12" s="35"/>
      <c r="B12" s="240"/>
      <c r="C12" s="35"/>
      <c r="D12" s="35"/>
      <c r="E12" s="35"/>
      <c r="F12" s="35"/>
      <c r="G12" s="35"/>
      <c r="H12" s="244">
        <f t="shared" si="0"/>
        <v>0</v>
      </c>
      <c r="I12" s="74"/>
      <c r="J12" s="74"/>
    </row>
    <row r="13" spans="1:10" x14ac:dyDescent="0.2">
      <c r="A13" s="32"/>
      <c r="B13" s="32"/>
      <c r="C13" s="32"/>
      <c r="D13" s="33"/>
      <c r="E13" s="34"/>
      <c r="F13" s="33"/>
      <c r="G13" s="33"/>
      <c r="H13" s="243">
        <f t="shared" si="0"/>
        <v>0</v>
      </c>
      <c r="I13" s="74"/>
      <c r="J13" s="74"/>
    </row>
    <row r="14" spans="1:10" x14ac:dyDescent="0.2">
      <c r="A14" s="35"/>
      <c r="B14" s="240"/>
      <c r="C14" s="35"/>
      <c r="D14" s="35"/>
      <c r="E14" s="35"/>
      <c r="F14" s="36"/>
      <c r="G14" s="36"/>
      <c r="H14" s="244">
        <f t="shared" si="0"/>
        <v>0</v>
      </c>
      <c r="I14" s="74"/>
      <c r="J14" s="74"/>
    </row>
    <row r="15" spans="1:10" x14ac:dyDescent="0.2">
      <c r="A15" s="32"/>
      <c r="B15" s="32"/>
      <c r="C15" s="32"/>
      <c r="D15" s="33"/>
      <c r="E15" s="34"/>
      <c r="F15" s="33"/>
      <c r="G15" s="33"/>
      <c r="H15" s="243">
        <f t="shared" si="0"/>
        <v>0</v>
      </c>
      <c r="I15" s="74"/>
      <c r="J15" s="74"/>
    </row>
    <row r="16" spans="1:10" x14ac:dyDescent="0.2">
      <c r="A16" s="35"/>
      <c r="B16" s="240"/>
      <c r="C16" s="35"/>
      <c r="D16" s="35"/>
      <c r="E16" s="35"/>
      <c r="F16" s="35"/>
      <c r="G16" s="35"/>
      <c r="H16" s="244">
        <f>IF((F16/100*$J$4)&gt;(F16-G16),(F16-G16),(F16/100*$J$4))</f>
        <v>0</v>
      </c>
      <c r="I16" s="74"/>
      <c r="J16" s="74"/>
    </row>
    <row r="17" spans="1:10" x14ac:dyDescent="0.2">
      <c r="A17" s="32"/>
      <c r="B17" s="32"/>
      <c r="C17" s="32"/>
      <c r="D17" s="33"/>
      <c r="E17" s="34"/>
      <c r="F17" s="33"/>
      <c r="G17" s="33"/>
      <c r="H17" s="243">
        <f t="shared" si="0"/>
        <v>0</v>
      </c>
      <c r="I17" s="74"/>
      <c r="J17" s="74"/>
    </row>
    <row r="18" spans="1:10" x14ac:dyDescent="0.2">
      <c r="A18" s="35"/>
      <c r="B18" s="240"/>
      <c r="C18" s="35"/>
      <c r="D18" s="35"/>
      <c r="E18" s="35"/>
      <c r="F18" s="35"/>
      <c r="G18" s="35"/>
      <c r="H18" s="244">
        <f t="shared" si="0"/>
        <v>0</v>
      </c>
      <c r="I18" s="74"/>
      <c r="J18" s="74"/>
    </row>
    <row r="19" spans="1:10" x14ac:dyDescent="0.2">
      <c r="A19" s="32"/>
      <c r="B19" s="32"/>
      <c r="C19" s="32"/>
      <c r="D19" s="33"/>
      <c r="E19" s="34"/>
      <c r="F19" s="33"/>
      <c r="G19" s="33"/>
      <c r="H19" s="243">
        <f t="shared" si="0"/>
        <v>0</v>
      </c>
      <c r="I19" s="74"/>
      <c r="J19" s="74"/>
    </row>
    <row r="20" spans="1:10" x14ac:dyDescent="0.2">
      <c r="A20" s="35"/>
      <c r="B20" s="240"/>
      <c r="C20" s="35"/>
      <c r="D20" s="35"/>
      <c r="E20" s="35"/>
      <c r="F20" s="35"/>
      <c r="G20" s="35"/>
      <c r="H20" s="244">
        <f t="shared" si="0"/>
        <v>0</v>
      </c>
      <c r="I20" s="74"/>
      <c r="J20" s="74"/>
    </row>
    <row r="21" spans="1:10" x14ac:dyDescent="0.2">
      <c r="A21" s="32"/>
      <c r="B21" s="32"/>
      <c r="C21" s="32"/>
      <c r="D21" s="33"/>
      <c r="E21" s="34"/>
      <c r="F21" s="33"/>
      <c r="G21" s="33"/>
      <c r="H21" s="243">
        <f t="shared" si="0"/>
        <v>0</v>
      </c>
      <c r="I21" s="74"/>
      <c r="J21" s="74"/>
    </row>
    <row r="22" spans="1:10" x14ac:dyDescent="0.2">
      <c r="A22" s="35"/>
      <c r="B22" s="240"/>
      <c r="C22" s="35"/>
      <c r="D22" s="35"/>
      <c r="E22" s="35"/>
      <c r="F22" s="35"/>
      <c r="G22" s="35"/>
      <c r="H22" s="244">
        <f t="shared" si="0"/>
        <v>0</v>
      </c>
      <c r="I22" s="74"/>
      <c r="J22" s="74"/>
    </row>
    <row r="23" spans="1:10" x14ac:dyDescent="0.2">
      <c r="A23" s="32"/>
      <c r="B23" s="32"/>
      <c r="C23" s="32"/>
      <c r="D23" s="33"/>
      <c r="E23" s="34"/>
      <c r="F23" s="33"/>
      <c r="G23" s="33"/>
      <c r="H23" s="243">
        <f t="shared" si="0"/>
        <v>0</v>
      </c>
      <c r="I23" s="74"/>
      <c r="J23" s="74"/>
    </row>
    <row r="24" spans="1:10" x14ac:dyDescent="0.2">
      <c r="A24" s="35"/>
      <c r="B24" s="240"/>
      <c r="C24" s="35"/>
      <c r="D24" s="35"/>
      <c r="E24" s="35"/>
      <c r="F24" s="35"/>
      <c r="G24" s="35"/>
      <c r="H24" s="244">
        <f t="shared" si="0"/>
        <v>0</v>
      </c>
      <c r="I24" s="74"/>
      <c r="J24" s="74"/>
    </row>
    <row r="25" spans="1:10" x14ac:dyDescent="0.2">
      <c r="A25" s="32"/>
      <c r="B25" s="32"/>
      <c r="C25" s="32"/>
      <c r="D25" s="33"/>
      <c r="E25" s="34"/>
      <c r="F25" s="33"/>
      <c r="G25" s="33"/>
      <c r="H25" s="243">
        <f t="shared" si="0"/>
        <v>0</v>
      </c>
      <c r="I25" s="74"/>
      <c r="J25" s="74"/>
    </row>
    <row r="26" spans="1:10" x14ac:dyDescent="0.2">
      <c r="A26" s="35"/>
      <c r="B26" s="240"/>
      <c r="C26" s="35"/>
      <c r="D26" s="35"/>
      <c r="E26" s="35"/>
      <c r="F26" s="35"/>
      <c r="G26" s="35"/>
      <c r="H26" s="244">
        <f t="shared" si="0"/>
        <v>0</v>
      </c>
      <c r="I26" s="74"/>
      <c r="J26" s="74"/>
    </row>
    <row r="27" spans="1:10" x14ac:dyDescent="0.2">
      <c r="A27" s="32"/>
      <c r="B27" s="32"/>
      <c r="C27" s="32"/>
      <c r="D27" s="33"/>
      <c r="E27" s="34"/>
      <c r="F27" s="33"/>
      <c r="G27" s="33"/>
      <c r="H27" s="243">
        <f t="shared" si="0"/>
        <v>0</v>
      </c>
      <c r="I27" s="74"/>
      <c r="J27" s="74"/>
    </row>
    <row r="28" spans="1:10" x14ac:dyDescent="0.2">
      <c r="A28" s="35"/>
      <c r="B28" s="240"/>
      <c r="C28" s="35"/>
      <c r="D28" s="35"/>
      <c r="E28" s="35"/>
      <c r="F28" s="35"/>
      <c r="G28" s="35"/>
      <c r="H28" s="244">
        <f t="shared" si="0"/>
        <v>0</v>
      </c>
      <c r="I28" s="74"/>
      <c r="J28" s="74"/>
    </row>
    <row r="29" spans="1:10" x14ac:dyDescent="0.2">
      <c r="A29" s="32"/>
      <c r="B29" s="32"/>
      <c r="C29" s="32"/>
      <c r="D29" s="33"/>
      <c r="E29" s="34"/>
      <c r="F29" s="33"/>
      <c r="G29" s="33"/>
      <c r="H29" s="243">
        <f t="shared" si="0"/>
        <v>0</v>
      </c>
      <c r="I29" s="74"/>
      <c r="J29" s="74"/>
    </row>
    <row r="30" spans="1:10" x14ac:dyDescent="0.2">
      <c r="A30" s="35"/>
      <c r="B30" s="240"/>
      <c r="C30" s="35"/>
      <c r="D30" s="35"/>
      <c r="E30" s="35"/>
      <c r="F30" s="35"/>
      <c r="G30" s="35"/>
      <c r="H30" s="244">
        <f t="shared" si="0"/>
        <v>0</v>
      </c>
      <c r="I30" s="74"/>
      <c r="J30" s="74"/>
    </row>
    <row r="31" spans="1:10" x14ac:dyDescent="0.2">
      <c r="A31" s="32"/>
      <c r="B31" s="32"/>
      <c r="C31" s="32"/>
      <c r="D31" s="33"/>
      <c r="E31" s="34"/>
      <c r="F31" s="33"/>
      <c r="G31" s="33"/>
      <c r="H31" s="243">
        <f t="shared" ref="H31:H42" si="1">IF((F31/100*$J$4)&gt;(F31-G31),(F31-G31),(F31/100*$J$4))</f>
        <v>0</v>
      </c>
      <c r="I31" s="74"/>
      <c r="J31" s="74"/>
    </row>
    <row r="32" spans="1:10" x14ac:dyDescent="0.2">
      <c r="A32" s="35"/>
      <c r="B32" s="240"/>
      <c r="C32" s="35"/>
      <c r="D32" s="35"/>
      <c r="E32" s="35"/>
      <c r="F32" s="35"/>
      <c r="G32" s="35"/>
      <c r="H32" s="244">
        <f t="shared" si="1"/>
        <v>0</v>
      </c>
      <c r="I32" s="74"/>
      <c r="J32" s="74"/>
    </row>
    <row r="33" spans="1:10" x14ac:dyDescent="0.2">
      <c r="A33" s="32"/>
      <c r="B33" s="32"/>
      <c r="C33" s="32"/>
      <c r="D33" s="33"/>
      <c r="E33" s="34"/>
      <c r="F33" s="33"/>
      <c r="G33" s="33"/>
      <c r="H33" s="243">
        <f t="shared" si="1"/>
        <v>0</v>
      </c>
      <c r="I33" s="74"/>
      <c r="J33" s="74"/>
    </row>
    <row r="34" spans="1:10" x14ac:dyDescent="0.2">
      <c r="A34" s="35"/>
      <c r="B34" s="240"/>
      <c r="C34" s="35"/>
      <c r="D34" s="35"/>
      <c r="E34" s="35"/>
      <c r="F34" s="35"/>
      <c r="G34" s="35"/>
      <c r="H34" s="244">
        <f t="shared" si="1"/>
        <v>0</v>
      </c>
      <c r="I34" s="74"/>
      <c r="J34" s="74"/>
    </row>
    <row r="35" spans="1:10" x14ac:dyDescent="0.2">
      <c r="A35" s="32"/>
      <c r="B35" s="32"/>
      <c r="C35" s="32"/>
      <c r="D35" s="33"/>
      <c r="E35" s="34"/>
      <c r="F35" s="33"/>
      <c r="G35" s="33"/>
      <c r="H35" s="243">
        <f t="shared" si="1"/>
        <v>0</v>
      </c>
      <c r="I35" s="74"/>
      <c r="J35" s="74"/>
    </row>
    <row r="36" spans="1:10" x14ac:dyDescent="0.2">
      <c r="A36" s="35"/>
      <c r="B36" s="240"/>
      <c r="C36" s="35"/>
      <c r="D36" s="35"/>
      <c r="E36" s="35"/>
      <c r="F36" s="35"/>
      <c r="G36" s="35"/>
      <c r="H36" s="244">
        <f t="shared" si="1"/>
        <v>0</v>
      </c>
      <c r="I36" s="74"/>
      <c r="J36" s="74"/>
    </row>
    <row r="37" spans="1:10" x14ac:dyDescent="0.2">
      <c r="A37" s="32"/>
      <c r="B37" s="32"/>
      <c r="C37" s="32"/>
      <c r="D37" s="33"/>
      <c r="E37" s="34"/>
      <c r="F37" s="33"/>
      <c r="G37" s="33"/>
      <c r="H37" s="243">
        <f t="shared" si="1"/>
        <v>0</v>
      </c>
      <c r="I37" s="74"/>
      <c r="J37" s="74"/>
    </row>
    <row r="38" spans="1:10" x14ac:dyDescent="0.2">
      <c r="A38" s="35"/>
      <c r="B38" s="240"/>
      <c r="C38" s="35"/>
      <c r="D38" s="35"/>
      <c r="E38" s="35"/>
      <c r="F38" s="35"/>
      <c r="G38" s="35"/>
      <c r="H38" s="244">
        <f t="shared" si="1"/>
        <v>0</v>
      </c>
      <c r="I38" s="74"/>
      <c r="J38" s="74"/>
    </row>
    <row r="39" spans="1:10" x14ac:dyDescent="0.2">
      <c r="A39" s="32"/>
      <c r="B39" s="32"/>
      <c r="C39" s="32"/>
      <c r="D39" s="33"/>
      <c r="E39" s="34"/>
      <c r="F39" s="33"/>
      <c r="G39" s="33"/>
      <c r="H39" s="243">
        <f t="shared" si="1"/>
        <v>0</v>
      </c>
      <c r="I39" s="74"/>
      <c r="J39" s="74"/>
    </row>
    <row r="40" spans="1:10" x14ac:dyDescent="0.2">
      <c r="A40" s="35"/>
      <c r="B40" s="240"/>
      <c r="C40" s="35"/>
      <c r="D40" s="35"/>
      <c r="E40" s="35"/>
      <c r="F40" s="35"/>
      <c r="G40" s="35"/>
      <c r="H40" s="244">
        <f t="shared" si="1"/>
        <v>0</v>
      </c>
      <c r="I40" s="74"/>
      <c r="J40" s="74"/>
    </row>
    <row r="41" spans="1:10" x14ac:dyDescent="0.2">
      <c r="A41" s="32"/>
      <c r="B41" s="32"/>
      <c r="C41" s="32"/>
      <c r="D41" s="33"/>
      <c r="E41" s="34"/>
      <c r="F41" s="33"/>
      <c r="G41" s="33"/>
      <c r="H41" s="243">
        <f t="shared" si="1"/>
        <v>0</v>
      </c>
      <c r="I41" s="74"/>
      <c r="J41" s="74"/>
    </row>
    <row r="42" spans="1:10" x14ac:dyDescent="0.2">
      <c r="A42" s="35"/>
      <c r="B42" s="240"/>
      <c r="C42" s="35"/>
      <c r="D42" s="35"/>
      <c r="E42" s="35"/>
      <c r="F42" s="35"/>
      <c r="G42" s="35"/>
      <c r="H42" s="244">
        <f t="shared" si="1"/>
        <v>0</v>
      </c>
      <c r="I42" s="74"/>
      <c r="J42" s="74"/>
    </row>
  </sheetData>
  <sheetProtection algorithmName="SHA-512" hashValue="imLl62r+UCPy9kQFIxii+j4xJHjpafYx4pU4XMtvtkOkg8YfwF1L0QZC0WASeCi9b0hUSDxAR7W5AiM8Yif2IQ==" saltValue="xmInwxiI88In38l3hUJL7w==" spinCount="100000" sheet="1" objects="1" scenarios="1"/>
  <mergeCells count="2">
    <mergeCell ref="C2:I2"/>
    <mergeCell ref="C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workbookViewId="0">
      <selection activeCell="H18" sqref="H18"/>
    </sheetView>
  </sheetViews>
  <sheetFormatPr defaultColWidth="11.42578125" defaultRowHeight="12.75" x14ac:dyDescent="0.2"/>
  <cols>
    <col min="1" max="1" width="40.7109375" style="37" customWidth="1"/>
    <col min="2" max="7" width="16.85546875" style="37" customWidth="1"/>
    <col min="8" max="8" width="14.28515625" style="246" bestFit="1" customWidth="1"/>
    <col min="9" max="9" width="16.85546875" style="37" customWidth="1"/>
    <col min="10" max="16384" width="11.42578125" style="37"/>
  </cols>
  <sheetData>
    <row r="2" spans="1:9" ht="15.75" x14ac:dyDescent="0.25">
      <c r="B2" s="379" t="s">
        <v>137</v>
      </c>
      <c r="C2" s="379"/>
      <c r="D2" s="379"/>
      <c r="E2" s="379"/>
      <c r="F2" s="379"/>
      <c r="G2" s="379"/>
      <c r="H2" s="379"/>
      <c r="I2" s="379"/>
    </row>
    <row r="3" spans="1:9" ht="15.75" x14ac:dyDescent="0.25">
      <c r="B3" s="378" t="s">
        <v>160</v>
      </c>
      <c r="C3" s="378"/>
      <c r="D3" s="378"/>
      <c r="E3" s="380"/>
      <c r="F3" s="180"/>
      <c r="G3" s="180"/>
      <c r="H3" s="245"/>
      <c r="I3" s="44" t="s">
        <v>86</v>
      </c>
    </row>
    <row r="4" spans="1:9" ht="25.5" x14ac:dyDescent="0.2">
      <c r="A4" s="45" t="s">
        <v>133</v>
      </c>
      <c r="B4" s="45" t="s">
        <v>84</v>
      </c>
      <c r="C4" s="44" t="s">
        <v>24</v>
      </c>
      <c r="D4" s="44" t="s">
        <v>25</v>
      </c>
      <c r="E4" s="44" t="s">
        <v>159</v>
      </c>
      <c r="F4" s="178" t="s">
        <v>225</v>
      </c>
      <c r="G4" s="242" t="s">
        <v>226</v>
      </c>
      <c r="H4" s="247" t="s">
        <v>171</v>
      </c>
      <c r="I4" s="241">
        <f>SUM(G:G)</f>
        <v>0</v>
      </c>
    </row>
    <row r="5" spans="1:9" x14ac:dyDescent="0.2">
      <c r="A5" s="32"/>
      <c r="B5" s="32"/>
      <c r="C5" s="33"/>
      <c r="D5" s="34"/>
      <c r="E5" s="33"/>
      <c r="F5" s="33">
        <v>0</v>
      </c>
      <c r="G5" s="243">
        <f>IF((E5/100*H5)&gt;(E5-F5),(E5-F5),(E5/100*H5))</f>
        <v>0</v>
      </c>
      <c r="H5" s="248">
        <v>12.5</v>
      </c>
      <c r="I5" s="74"/>
    </row>
    <row r="6" spans="1:9" x14ac:dyDescent="0.2">
      <c r="A6" s="35"/>
      <c r="B6" s="35"/>
      <c r="C6" s="35"/>
      <c r="D6" s="35"/>
      <c r="E6" s="35"/>
      <c r="F6" s="35"/>
      <c r="G6" s="244">
        <f t="shared" ref="G6:G30" si="0">IF((E6/100*H6)&gt;(E6-F6),(E6-F6),(E6/100*H6))</f>
        <v>0</v>
      </c>
      <c r="H6" s="249">
        <v>12.5</v>
      </c>
      <c r="I6" s="74"/>
    </row>
    <row r="7" spans="1:9" x14ac:dyDescent="0.2">
      <c r="A7" s="32"/>
      <c r="B7" s="32"/>
      <c r="C7" s="33"/>
      <c r="D7" s="34"/>
      <c r="E7" s="33"/>
      <c r="F7" s="33"/>
      <c r="G7" s="243">
        <f t="shared" si="0"/>
        <v>0</v>
      </c>
      <c r="H7" s="248">
        <v>12.5</v>
      </c>
      <c r="I7" s="74"/>
    </row>
    <row r="8" spans="1:9" x14ac:dyDescent="0.2">
      <c r="A8" s="35"/>
      <c r="B8" s="35"/>
      <c r="C8" s="35"/>
      <c r="D8" s="35"/>
      <c r="E8" s="35"/>
      <c r="F8" s="35"/>
      <c r="G8" s="244">
        <f t="shared" si="0"/>
        <v>0</v>
      </c>
      <c r="H8" s="249">
        <v>12.5</v>
      </c>
      <c r="I8" s="74"/>
    </row>
    <row r="9" spans="1:9" x14ac:dyDescent="0.2">
      <c r="A9" s="32"/>
      <c r="B9" s="32"/>
      <c r="C9" s="33"/>
      <c r="D9" s="34"/>
      <c r="E9" s="33"/>
      <c r="F9" s="33"/>
      <c r="G9" s="243">
        <f t="shared" si="0"/>
        <v>0</v>
      </c>
      <c r="H9" s="248">
        <v>12.5</v>
      </c>
      <c r="I9" s="74"/>
    </row>
    <row r="10" spans="1:9" x14ac:dyDescent="0.2">
      <c r="A10" s="35"/>
      <c r="B10" s="35"/>
      <c r="C10" s="35"/>
      <c r="D10" s="35"/>
      <c r="E10" s="35"/>
      <c r="F10" s="35"/>
      <c r="G10" s="244">
        <f t="shared" si="0"/>
        <v>0</v>
      </c>
      <c r="H10" s="249">
        <v>12.5</v>
      </c>
      <c r="I10" s="74"/>
    </row>
    <row r="11" spans="1:9" x14ac:dyDescent="0.2">
      <c r="A11" s="32"/>
      <c r="B11" s="32"/>
      <c r="C11" s="33"/>
      <c r="D11" s="34"/>
      <c r="E11" s="33"/>
      <c r="F11" s="33"/>
      <c r="G11" s="243">
        <f t="shared" si="0"/>
        <v>0</v>
      </c>
      <c r="H11" s="248">
        <v>12.5</v>
      </c>
      <c r="I11" s="74"/>
    </row>
    <row r="12" spans="1:9" x14ac:dyDescent="0.2">
      <c r="A12" s="35"/>
      <c r="B12" s="35"/>
      <c r="C12" s="35"/>
      <c r="D12" s="35"/>
      <c r="E12" s="35"/>
      <c r="F12" s="35"/>
      <c r="G12" s="244">
        <f t="shared" si="0"/>
        <v>0</v>
      </c>
      <c r="H12" s="249">
        <v>12.5</v>
      </c>
      <c r="I12" s="74"/>
    </row>
    <row r="13" spans="1:9" x14ac:dyDescent="0.2">
      <c r="A13" s="32"/>
      <c r="B13" s="32"/>
      <c r="C13" s="33"/>
      <c r="D13" s="34"/>
      <c r="E13" s="33"/>
      <c r="F13" s="33"/>
      <c r="G13" s="243">
        <f t="shared" si="0"/>
        <v>0</v>
      </c>
      <c r="H13" s="248">
        <v>12.5</v>
      </c>
      <c r="I13" s="74"/>
    </row>
    <row r="14" spans="1:9" x14ac:dyDescent="0.2">
      <c r="A14" s="35"/>
      <c r="B14" s="35"/>
      <c r="C14" s="35"/>
      <c r="D14" s="35"/>
      <c r="E14" s="36"/>
      <c r="F14" s="36"/>
      <c r="G14" s="244">
        <f t="shared" si="0"/>
        <v>0</v>
      </c>
      <c r="H14" s="249">
        <v>12.5</v>
      </c>
      <c r="I14" s="74"/>
    </row>
    <row r="15" spans="1:9" x14ac:dyDescent="0.2">
      <c r="A15" s="32"/>
      <c r="B15" s="32"/>
      <c r="C15" s="33"/>
      <c r="D15" s="34"/>
      <c r="E15" s="33"/>
      <c r="F15" s="33"/>
      <c r="G15" s="243">
        <f t="shared" si="0"/>
        <v>0</v>
      </c>
      <c r="H15" s="248">
        <v>12.5</v>
      </c>
      <c r="I15" s="74"/>
    </row>
    <row r="16" spans="1:9" x14ac:dyDescent="0.2">
      <c r="A16" s="35"/>
      <c r="B16" s="35"/>
      <c r="C16" s="35"/>
      <c r="D16" s="35"/>
      <c r="E16" s="35"/>
      <c r="F16" s="35"/>
      <c r="G16" s="244">
        <f t="shared" si="0"/>
        <v>0</v>
      </c>
      <c r="H16" s="249">
        <v>12.5</v>
      </c>
      <c r="I16" s="74"/>
    </row>
    <row r="17" spans="1:9" x14ac:dyDescent="0.2">
      <c r="A17" s="32"/>
      <c r="B17" s="32"/>
      <c r="C17" s="33"/>
      <c r="D17" s="34"/>
      <c r="E17" s="33"/>
      <c r="F17" s="33"/>
      <c r="G17" s="243">
        <f t="shared" si="0"/>
        <v>0</v>
      </c>
      <c r="H17" s="248">
        <v>12.5</v>
      </c>
      <c r="I17" s="74"/>
    </row>
    <row r="18" spans="1:9" x14ac:dyDescent="0.2">
      <c r="A18" s="35"/>
      <c r="B18" s="35"/>
      <c r="C18" s="35"/>
      <c r="D18" s="35"/>
      <c r="E18" s="35"/>
      <c r="F18" s="35"/>
      <c r="G18" s="244">
        <f t="shared" si="0"/>
        <v>0</v>
      </c>
      <c r="H18" s="249">
        <v>12.5</v>
      </c>
      <c r="I18" s="74"/>
    </row>
    <row r="19" spans="1:9" x14ac:dyDescent="0.2">
      <c r="A19" s="32"/>
      <c r="B19" s="32"/>
      <c r="C19" s="33"/>
      <c r="D19" s="34"/>
      <c r="E19" s="33"/>
      <c r="F19" s="33"/>
      <c r="G19" s="243">
        <f t="shared" si="0"/>
        <v>0</v>
      </c>
      <c r="H19" s="248">
        <v>12.5</v>
      </c>
      <c r="I19" s="74"/>
    </row>
    <row r="20" spans="1:9" x14ac:dyDescent="0.2">
      <c r="A20" s="35"/>
      <c r="B20" s="35"/>
      <c r="C20" s="35"/>
      <c r="D20" s="35"/>
      <c r="E20" s="35"/>
      <c r="F20" s="35"/>
      <c r="G20" s="244">
        <f t="shared" si="0"/>
        <v>0</v>
      </c>
      <c r="H20" s="249">
        <v>12.5</v>
      </c>
      <c r="I20" s="74"/>
    </row>
    <row r="21" spans="1:9" x14ac:dyDescent="0.2">
      <c r="A21" s="32"/>
      <c r="B21" s="32"/>
      <c r="C21" s="33"/>
      <c r="D21" s="34"/>
      <c r="E21" s="33"/>
      <c r="F21" s="33"/>
      <c r="G21" s="243">
        <f t="shared" si="0"/>
        <v>0</v>
      </c>
      <c r="H21" s="248">
        <v>12.5</v>
      </c>
      <c r="I21" s="74"/>
    </row>
    <row r="22" spans="1:9" x14ac:dyDescent="0.2">
      <c r="A22" s="35"/>
      <c r="B22" s="35"/>
      <c r="C22" s="35"/>
      <c r="D22" s="35"/>
      <c r="E22" s="35"/>
      <c r="F22" s="35"/>
      <c r="G22" s="244">
        <f t="shared" si="0"/>
        <v>0</v>
      </c>
      <c r="H22" s="249">
        <v>12.5</v>
      </c>
      <c r="I22" s="74"/>
    </row>
    <row r="23" spans="1:9" x14ac:dyDescent="0.2">
      <c r="A23" s="32"/>
      <c r="B23" s="32"/>
      <c r="C23" s="33"/>
      <c r="D23" s="34"/>
      <c r="E23" s="33"/>
      <c r="F23" s="33"/>
      <c r="G23" s="243">
        <f t="shared" si="0"/>
        <v>0</v>
      </c>
      <c r="H23" s="248">
        <v>12.5</v>
      </c>
      <c r="I23" s="74"/>
    </row>
    <row r="24" spans="1:9" x14ac:dyDescent="0.2">
      <c r="A24" s="35"/>
      <c r="B24" s="35"/>
      <c r="C24" s="35"/>
      <c r="D24" s="35"/>
      <c r="E24" s="35"/>
      <c r="F24" s="35"/>
      <c r="G24" s="244">
        <f t="shared" si="0"/>
        <v>0</v>
      </c>
      <c r="H24" s="249">
        <v>12.5</v>
      </c>
      <c r="I24" s="74"/>
    </row>
    <row r="25" spans="1:9" x14ac:dyDescent="0.2">
      <c r="A25" s="32"/>
      <c r="B25" s="32"/>
      <c r="C25" s="33"/>
      <c r="D25" s="34"/>
      <c r="E25" s="33"/>
      <c r="F25" s="33"/>
      <c r="G25" s="243">
        <f t="shared" si="0"/>
        <v>0</v>
      </c>
      <c r="H25" s="248">
        <v>12.5</v>
      </c>
      <c r="I25" s="74"/>
    </row>
    <row r="26" spans="1:9" x14ac:dyDescent="0.2">
      <c r="A26" s="35"/>
      <c r="B26" s="35"/>
      <c r="C26" s="35"/>
      <c r="D26" s="35"/>
      <c r="E26" s="35"/>
      <c r="F26" s="35"/>
      <c r="G26" s="244">
        <f t="shared" si="0"/>
        <v>0</v>
      </c>
      <c r="H26" s="249">
        <v>12.5</v>
      </c>
      <c r="I26" s="74"/>
    </row>
    <row r="27" spans="1:9" x14ac:dyDescent="0.2">
      <c r="A27" s="32"/>
      <c r="B27" s="32"/>
      <c r="C27" s="33"/>
      <c r="D27" s="34"/>
      <c r="E27" s="33"/>
      <c r="F27" s="33"/>
      <c r="G27" s="243">
        <f t="shared" si="0"/>
        <v>0</v>
      </c>
      <c r="H27" s="248">
        <v>12.5</v>
      </c>
      <c r="I27" s="74"/>
    </row>
    <row r="28" spans="1:9" x14ac:dyDescent="0.2">
      <c r="A28" s="35"/>
      <c r="B28" s="35"/>
      <c r="C28" s="35"/>
      <c r="D28" s="35"/>
      <c r="E28" s="35"/>
      <c r="F28" s="35"/>
      <c r="G28" s="244">
        <f t="shared" si="0"/>
        <v>0</v>
      </c>
      <c r="H28" s="249">
        <v>12.5</v>
      </c>
      <c r="I28" s="74"/>
    </row>
    <row r="29" spans="1:9" x14ac:dyDescent="0.2">
      <c r="A29" s="32"/>
      <c r="B29" s="32"/>
      <c r="C29" s="33"/>
      <c r="D29" s="34"/>
      <c r="E29" s="33"/>
      <c r="F29" s="33"/>
      <c r="G29" s="243">
        <f t="shared" si="0"/>
        <v>0</v>
      </c>
      <c r="H29" s="248">
        <v>12.5</v>
      </c>
      <c r="I29" s="74"/>
    </row>
    <row r="30" spans="1:9" x14ac:dyDescent="0.2">
      <c r="A30" s="35"/>
      <c r="B30" s="35"/>
      <c r="C30" s="35"/>
      <c r="D30" s="35"/>
      <c r="E30" s="35"/>
      <c r="F30" s="35"/>
      <c r="G30" s="244">
        <f t="shared" si="0"/>
        <v>0</v>
      </c>
      <c r="H30" s="249">
        <v>12.5</v>
      </c>
      <c r="I30" s="74"/>
    </row>
    <row r="31" spans="1:9" x14ac:dyDescent="0.2">
      <c r="A31" s="32"/>
      <c r="B31" s="32"/>
      <c r="C31" s="33"/>
      <c r="D31" s="34"/>
      <c r="E31" s="33"/>
      <c r="F31" s="33"/>
      <c r="G31" s="243">
        <f t="shared" ref="G31:G42" si="1">IF((E31/100*H31)&gt;(E31-F31),(E31-F31),(E31/100*H31))</f>
        <v>0</v>
      </c>
      <c r="H31" s="248">
        <v>12.5</v>
      </c>
      <c r="I31" s="74"/>
    </row>
    <row r="32" spans="1:9" x14ac:dyDescent="0.2">
      <c r="A32" s="35"/>
      <c r="B32" s="35"/>
      <c r="C32" s="35"/>
      <c r="D32" s="35"/>
      <c r="E32" s="35"/>
      <c r="F32" s="35"/>
      <c r="G32" s="244">
        <f t="shared" si="1"/>
        <v>0</v>
      </c>
      <c r="H32" s="249">
        <v>12.5</v>
      </c>
      <c r="I32" s="74"/>
    </row>
    <row r="33" spans="1:9" x14ac:dyDescent="0.2">
      <c r="A33" s="32"/>
      <c r="B33" s="32"/>
      <c r="C33" s="33"/>
      <c r="D33" s="34"/>
      <c r="E33" s="33"/>
      <c r="F33" s="33"/>
      <c r="G33" s="243">
        <f t="shared" si="1"/>
        <v>0</v>
      </c>
      <c r="H33" s="248">
        <v>12.5</v>
      </c>
      <c r="I33" s="74"/>
    </row>
    <row r="34" spans="1:9" x14ac:dyDescent="0.2">
      <c r="A34" s="35"/>
      <c r="B34" s="35"/>
      <c r="C34" s="35"/>
      <c r="D34" s="35"/>
      <c r="E34" s="35"/>
      <c r="F34" s="35"/>
      <c r="G34" s="244">
        <f t="shared" si="1"/>
        <v>0</v>
      </c>
      <c r="H34" s="249">
        <v>12.5</v>
      </c>
      <c r="I34" s="74"/>
    </row>
    <row r="35" spans="1:9" x14ac:dyDescent="0.2">
      <c r="A35" s="32"/>
      <c r="B35" s="32"/>
      <c r="C35" s="33"/>
      <c r="D35" s="34"/>
      <c r="E35" s="33"/>
      <c r="F35" s="33"/>
      <c r="G35" s="243">
        <f t="shared" si="1"/>
        <v>0</v>
      </c>
      <c r="H35" s="248">
        <v>12.5</v>
      </c>
      <c r="I35" s="74"/>
    </row>
    <row r="36" spans="1:9" x14ac:dyDescent="0.2">
      <c r="A36" s="35"/>
      <c r="B36" s="35"/>
      <c r="C36" s="35"/>
      <c r="D36" s="35"/>
      <c r="E36" s="35"/>
      <c r="F36" s="35"/>
      <c r="G36" s="244">
        <f t="shared" si="1"/>
        <v>0</v>
      </c>
      <c r="H36" s="249">
        <v>12.5</v>
      </c>
      <c r="I36" s="74"/>
    </row>
    <row r="37" spans="1:9" x14ac:dyDescent="0.2">
      <c r="A37" s="32"/>
      <c r="B37" s="32"/>
      <c r="C37" s="33"/>
      <c r="D37" s="34"/>
      <c r="E37" s="33"/>
      <c r="F37" s="33"/>
      <c r="G37" s="243">
        <f t="shared" si="1"/>
        <v>0</v>
      </c>
      <c r="H37" s="248">
        <v>12.5</v>
      </c>
      <c r="I37" s="74"/>
    </row>
    <row r="38" spans="1:9" x14ac:dyDescent="0.2">
      <c r="A38" s="35"/>
      <c r="B38" s="35"/>
      <c r="C38" s="35"/>
      <c r="D38" s="35"/>
      <c r="E38" s="35"/>
      <c r="F38" s="35"/>
      <c r="G38" s="244">
        <f t="shared" si="1"/>
        <v>0</v>
      </c>
      <c r="H38" s="249">
        <v>12.5</v>
      </c>
      <c r="I38" s="74"/>
    </row>
    <row r="39" spans="1:9" x14ac:dyDescent="0.2">
      <c r="A39" s="32"/>
      <c r="B39" s="32"/>
      <c r="C39" s="33"/>
      <c r="D39" s="34"/>
      <c r="E39" s="33"/>
      <c r="F39" s="33"/>
      <c r="G39" s="243">
        <f t="shared" si="1"/>
        <v>0</v>
      </c>
      <c r="H39" s="248">
        <v>12.5</v>
      </c>
      <c r="I39" s="74"/>
    </row>
    <row r="40" spans="1:9" x14ac:dyDescent="0.2">
      <c r="A40" s="35"/>
      <c r="B40" s="35"/>
      <c r="C40" s="35"/>
      <c r="D40" s="35"/>
      <c r="E40" s="35"/>
      <c r="F40" s="35"/>
      <c r="G40" s="244">
        <f t="shared" si="1"/>
        <v>0</v>
      </c>
      <c r="H40" s="249">
        <v>12.5</v>
      </c>
      <c r="I40" s="74"/>
    </row>
    <row r="41" spans="1:9" x14ac:dyDescent="0.2">
      <c r="A41" s="32"/>
      <c r="B41" s="32"/>
      <c r="C41" s="33"/>
      <c r="D41" s="34"/>
      <c r="E41" s="33"/>
      <c r="F41" s="33"/>
      <c r="G41" s="243">
        <f t="shared" si="1"/>
        <v>0</v>
      </c>
      <c r="H41" s="248">
        <v>12.5</v>
      </c>
      <c r="I41" s="74"/>
    </row>
    <row r="42" spans="1:9" x14ac:dyDescent="0.2">
      <c r="A42" s="35"/>
      <c r="B42" s="35"/>
      <c r="C42" s="35"/>
      <c r="D42" s="35"/>
      <c r="E42" s="35"/>
      <c r="F42" s="35"/>
      <c r="G42" s="244">
        <f t="shared" si="1"/>
        <v>0</v>
      </c>
      <c r="H42" s="249">
        <v>12.5</v>
      </c>
      <c r="I42" s="74"/>
    </row>
  </sheetData>
  <sheetProtection algorithmName="SHA-512" hashValue="HqIdgVLO47hg4mQ5PTotIbPsGSIb+egGVcsk8r52EUHLRhGDxlUq/QFl5Srpv25hdDTrtg1eJXANuQPLVOkR/Q==" saltValue="lbb4JiXoUC38w9VmWtBFpA==" spinCount="100000" sheet="1" objects="1" scenarios="1"/>
  <mergeCells count="2">
    <mergeCell ref="B3:E3"/>
    <mergeCell ref="B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20" sqref="G20"/>
    </sheetView>
  </sheetViews>
  <sheetFormatPr defaultColWidth="14.5703125" defaultRowHeight="12.75" x14ac:dyDescent="0.2"/>
  <cols>
    <col min="1" max="1" width="27.85546875" style="37" customWidth="1"/>
    <col min="2" max="2" width="29" style="37" customWidth="1"/>
    <col min="3" max="3" width="14.5703125" style="37"/>
    <col min="4" max="4" width="30" style="37" customWidth="1"/>
    <col min="5" max="7" width="14.5703125" style="37"/>
    <col min="8" max="8" width="15" style="37" bestFit="1" customWidth="1"/>
    <col min="9" max="16384" width="14.5703125" style="37"/>
  </cols>
  <sheetData>
    <row r="2" spans="1:8" ht="15.75" x14ac:dyDescent="0.25">
      <c r="B2" s="379" t="s">
        <v>136</v>
      </c>
      <c r="C2" s="379"/>
      <c r="D2" s="379"/>
      <c r="E2" s="386" t="s">
        <v>176</v>
      </c>
      <c r="F2" s="386"/>
      <c r="G2" s="386"/>
      <c r="H2" s="93">
        <f>PARAMETRI!B34</f>
        <v>0</v>
      </c>
    </row>
    <row r="3" spans="1:8" ht="15.75" x14ac:dyDescent="0.25">
      <c r="B3" s="378" t="s">
        <v>98</v>
      </c>
      <c r="C3" s="378"/>
      <c r="D3" s="378"/>
      <c r="E3" s="44"/>
      <c r="F3" s="44" t="s">
        <v>86</v>
      </c>
      <c r="G3" s="44" t="s">
        <v>122</v>
      </c>
      <c r="H3" s="250" t="s">
        <v>123</v>
      </c>
    </row>
    <row r="4" spans="1:8" x14ac:dyDescent="0.2">
      <c r="A4" s="45" t="s">
        <v>133</v>
      </c>
      <c r="B4" s="45" t="s">
        <v>84</v>
      </c>
      <c r="C4" s="44" t="s">
        <v>24</v>
      </c>
      <c r="D4" s="44" t="s">
        <v>25</v>
      </c>
      <c r="E4" s="44" t="s">
        <v>167</v>
      </c>
      <c r="F4" s="241">
        <f>SUM(E:E)</f>
        <v>0</v>
      </c>
      <c r="G4" s="251">
        <f>1425+(270*H2)</f>
        <v>1425</v>
      </c>
      <c r="H4" s="252">
        <f>MIN(F4:G4)</f>
        <v>0</v>
      </c>
    </row>
    <row r="5" spans="1:8" x14ac:dyDescent="0.2">
      <c r="A5" s="32"/>
      <c r="B5" s="32"/>
      <c r="C5" s="33"/>
      <c r="D5" s="34"/>
      <c r="E5" s="52"/>
    </row>
    <row r="6" spans="1:8" x14ac:dyDescent="0.2">
      <c r="A6" s="35"/>
      <c r="B6" s="35"/>
      <c r="C6" s="35"/>
      <c r="D6" s="35"/>
      <c r="E6" s="66"/>
    </row>
    <row r="7" spans="1:8" x14ac:dyDescent="0.2">
      <c r="A7" s="32"/>
      <c r="B7" s="32"/>
      <c r="C7" s="33"/>
      <c r="D7" s="34"/>
      <c r="E7" s="52"/>
    </row>
    <row r="8" spans="1:8" x14ac:dyDescent="0.2">
      <c r="A8" s="35"/>
      <c r="B8" s="35"/>
      <c r="C8" s="35"/>
      <c r="D8" s="35"/>
      <c r="E8" s="66"/>
    </row>
    <row r="9" spans="1:8" x14ac:dyDescent="0.2">
      <c r="A9" s="32"/>
      <c r="B9" s="32"/>
      <c r="C9" s="33"/>
      <c r="D9" s="34"/>
      <c r="E9" s="52"/>
    </row>
    <row r="10" spans="1:8" x14ac:dyDescent="0.2">
      <c r="A10" s="35"/>
      <c r="B10" s="35"/>
      <c r="C10" s="35"/>
      <c r="D10" s="35"/>
      <c r="E10" s="66"/>
    </row>
    <row r="11" spans="1:8" x14ac:dyDescent="0.2">
      <c r="A11" s="32"/>
      <c r="B11" s="32"/>
      <c r="C11" s="33"/>
      <c r="D11" s="34"/>
      <c r="E11" s="52"/>
    </row>
    <row r="12" spans="1:8" x14ac:dyDescent="0.2">
      <c r="A12" s="35"/>
      <c r="B12" s="35"/>
      <c r="C12" s="35"/>
      <c r="D12" s="35"/>
      <c r="E12" s="66"/>
    </row>
    <row r="13" spans="1:8" x14ac:dyDescent="0.2">
      <c r="A13" s="32"/>
      <c r="B13" s="32"/>
      <c r="C13" s="33"/>
      <c r="D13" s="34"/>
      <c r="E13" s="52"/>
    </row>
    <row r="14" spans="1:8" x14ac:dyDescent="0.2">
      <c r="A14" s="35"/>
      <c r="B14" s="35"/>
      <c r="C14" s="35"/>
      <c r="D14" s="35"/>
      <c r="E14" s="66"/>
    </row>
    <row r="15" spans="1:8" x14ac:dyDescent="0.2">
      <c r="A15" s="32"/>
      <c r="B15" s="32"/>
      <c r="C15" s="33"/>
      <c r="D15" s="34"/>
      <c r="E15" s="52"/>
    </row>
    <row r="16" spans="1:8" x14ac:dyDescent="0.2">
      <c r="A16" s="35"/>
      <c r="B16" s="35"/>
      <c r="C16" s="35"/>
      <c r="D16" s="35"/>
      <c r="E16" s="66"/>
    </row>
    <row r="17" spans="1:5" x14ac:dyDescent="0.2">
      <c r="A17" s="32"/>
      <c r="B17" s="32"/>
      <c r="C17" s="33"/>
      <c r="D17" s="34"/>
      <c r="E17" s="52"/>
    </row>
    <row r="18" spans="1:5" x14ac:dyDescent="0.2">
      <c r="A18" s="35"/>
      <c r="B18" s="35"/>
      <c r="C18" s="35"/>
      <c r="D18" s="35"/>
      <c r="E18" s="66"/>
    </row>
    <row r="19" spans="1:5" x14ac:dyDescent="0.2">
      <c r="A19" s="32"/>
      <c r="B19" s="32"/>
      <c r="C19" s="33"/>
      <c r="D19" s="34"/>
      <c r="E19" s="52"/>
    </row>
    <row r="20" spans="1:5" x14ac:dyDescent="0.2">
      <c r="A20" s="35"/>
      <c r="B20" s="35"/>
      <c r="C20" s="35"/>
      <c r="D20" s="35"/>
      <c r="E20" s="66"/>
    </row>
    <row r="21" spans="1:5" x14ac:dyDescent="0.2">
      <c r="A21" s="32"/>
      <c r="B21" s="32"/>
      <c r="C21" s="33"/>
      <c r="D21" s="34"/>
      <c r="E21" s="52"/>
    </row>
    <row r="22" spans="1:5" x14ac:dyDescent="0.2">
      <c r="A22" s="35"/>
      <c r="B22" s="35"/>
      <c r="C22" s="35"/>
      <c r="D22" s="35"/>
      <c r="E22" s="66"/>
    </row>
    <row r="23" spans="1:5" x14ac:dyDescent="0.2">
      <c r="A23" s="32"/>
      <c r="B23" s="32"/>
      <c r="C23" s="33"/>
      <c r="D23" s="34"/>
      <c r="E23" s="52"/>
    </row>
    <row r="24" spans="1:5" x14ac:dyDescent="0.2">
      <c r="A24" s="35"/>
      <c r="B24" s="35"/>
      <c r="C24" s="35"/>
      <c r="D24" s="35"/>
      <c r="E24" s="66"/>
    </row>
    <row r="25" spans="1:5" x14ac:dyDescent="0.2">
      <c r="A25" s="32"/>
      <c r="B25" s="32"/>
      <c r="C25" s="33"/>
      <c r="D25" s="34"/>
      <c r="E25" s="52"/>
    </row>
    <row r="26" spans="1:5" x14ac:dyDescent="0.2">
      <c r="A26" s="35"/>
      <c r="B26" s="35"/>
      <c r="C26" s="35"/>
      <c r="D26" s="35"/>
      <c r="E26" s="66"/>
    </row>
    <row r="27" spans="1:5" x14ac:dyDescent="0.2">
      <c r="A27" s="32"/>
      <c r="B27" s="32"/>
      <c r="C27" s="33"/>
      <c r="D27" s="34"/>
      <c r="E27" s="52"/>
    </row>
    <row r="28" spans="1:5" x14ac:dyDescent="0.2">
      <c r="A28" s="35"/>
      <c r="B28" s="35"/>
      <c r="C28" s="35"/>
      <c r="D28" s="35"/>
      <c r="E28" s="66"/>
    </row>
    <row r="29" spans="1:5" x14ac:dyDescent="0.2">
      <c r="A29" s="32"/>
      <c r="B29" s="32"/>
      <c r="C29" s="33"/>
      <c r="D29" s="34"/>
      <c r="E29" s="52"/>
    </row>
    <row r="30" spans="1:5" x14ac:dyDescent="0.2">
      <c r="A30" s="35"/>
      <c r="B30" s="35"/>
      <c r="C30" s="35"/>
      <c r="D30" s="35"/>
      <c r="E30" s="66"/>
    </row>
  </sheetData>
  <mergeCells count="3">
    <mergeCell ref="B2:D2"/>
    <mergeCell ref="B3:D3"/>
    <mergeCell ref="E2:G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B1" workbookViewId="0">
      <selection activeCell="H4" sqref="H4"/>
    </sheetView>
  </sheetViews>
  <sheetFormatPr defaultColWidth="11.42578125" defaultRowHeight="12.75" x14ac:dyDescent="0.2"/>
  <cols>
    <col min="1" max="2" width="40.7109375" customWidth="1"/>
    <col min="3" max="3" width="29.5703125" customWidth="1"/>
    <col min="4" max="8" width="16.85546875" customWidth="1"/>
  </cols>
  <sheetData>
    <row r="2" spans="1:8" ht="15.75" x14ac:dyDescent="0.25">
      <c r="D2" s="381" t="s">
        <v>136</v>
      </c>
      <c r="E2" s="381"/>
      <c r="F2" s="381"/>
      <c r="G2" s="381"/>
      <c r="H2" s="381"/>
    </row>
    <row r="3" spans="1:8" ht="15.75" x14ac:dyDescent="0.25">
      <c r="D3" s="382" t="s">
        <v>99</v>
      </c>
      <c r="E3" s="382"/>
      <c r="F3" s="382"/>
      <c r="G3" s="383"/>
      <c r="H3" s="14" t="s">
        <v>86</v>
      </c>
    </row>
    <row r="4" spans="1:8" ht="25.5" x14ac:dyDescent="0.2">
      <c r="A4" s="28" t="s">
        <v>133</v>
      </c>
      <c r="B4" s="28" t="s">
        <v>144</v>
      </c>
      <c r="C4" s="8" t="s">
        <v>168</v>
      </c>
      <c r="D4" s="8" t="s">
        <v>84</v>
      </c>
      <c r="E4" s="9" t="s">
        <v>24</v>
      </c>
      <c r="F4" s="9" t="s">
        <v>25</v>
      </c>
      <c r="G4" s="13" t="s">
        <v>26</v>
      </c>
      <c r="H4" s="15">
        <f>SUM(G:G)</f>
        <v>0</v>
      </c>
    </row>
    <row r="5" spans="1:8" x14ac:dyDescent="0.2">
      <c r="A5" s="10"/>
      <c r="B5" s="10"/>
      <c r="C5" s="10"/>
      <c r="D5" s="10"/>
      <c r="E5" s="11"/>
      <c r="F5" s="12"/>
      <c r="G5" s="11"/>
    </row>
    <row r="6" spans="1:8" x14ac:dyDescent="0.2">
      <c r="A6" s="65"/>
      <c r="B6" s="65"/>
      <c r="C6" s="65"/>
      <c r="D6" s="1"/>
      <c r="E6" s="1"/>
      <c r="F6" s="1"/>
      <c r="G6" s="1"/>
    </row>
    <row r="7" spans="1:8" x14ac:dyDescent="0.2">
      <c r="A7" s="10"/>
      <c r="B7" s="10"/>
      <c r="C7" s="10"/>
      <c r="D7" s="10"/>
      <c r="E7" s="11"/>
      <c r="F7" s="12"/>
      <c r="G7" s="11"/>
    </row>
    <row r="8" spans="1:8" x14ac:dyDescent="0.2">
      <c r="A8" s="65"/>
      <c r="B8" s="65"/>
      <c r="C8" s="65"/>
      <c r="D8" s="1"/>
      <c r="E8" s="1"/>
      <c r="F8" s="1"/>
      <c r="G8" s="1"/>
    </row>
    <row r="9" spans="1:8" x14ac:dyDescent="0.2">
      <c r="A9" s="10"/>
      <c r="B9" s="10"/>
      <c r="C9" s="10"/>
      <c r="D9" s="10"/>
      <c r="E9" s="11"/>
      <c r="F9" s="12"/>
      <c r="G9" s="11"/>
    </row>
    <row r="10" spans="1:8" x14ac:dyDescent="0.2">
      <c r="A10" s="65"/>
      <c r="B10" s="65"/>
      <c r="C10" s="65"/>
      <c r="D10" s="1"/>
      <c r="E10" s="1"/>
      <c r="F10" s="1"/>
      <c r="G10" s="1"/>
    </row>
    <row r="11" spans="1:8" x14ac:dyDescent="0.2">
      <c r="A11" s="10"/>
      <c r="B11" s="10"/>
      <c r="C11" s="10"/>
      <c r="D11" s="10"/>
      <c r="E11" s="11"/>
      <c r="F11" s="12"/>
      <c r="G11" s="11"/>
    </row>
    <row r="12" spans="1:8" x14ac:dyDescent="0.2">
      <c r="A12" s="65"/>
      <c r="B12" s="65"/>
      <c r="C12" s="65"/>
      <c r="D12" s="1"/>
      <c r="E12" s="1"/>
      <c r="F12" s="1"/>
      <c r="G12" s="1"/>
    </row>
    <row r="13" spans="1:8" x14ac:dyDescent="0.2">
      <c r="A13" s="10"/>
      <c r="B13" s="10"/>
      <c r="C13" s="10"/>
      <c r="D13" s="10"/>
      <c r="E13" s="11"/>
      <c r="F13" s="12"/>
      <c r="G13" s="11"/>
    </row>
    <row r="14" spans="1:8" x14ac:dyDescent="0.2">
      <c r="A14" s="65"/>
      <c r="B14" s="65"/>
      <c r="C14" s="65"/>
      <c r="D14" s="1"/>
      <c r="E14" s="1"/>
      <c r="F14" s="1"/>
      <c r="G14" s="4"/>
    </row>
    <row r="15" spans="1:8" x14ac:dyDescent="0.2">
      <c r="A15" s="10"/>
      <c r="B15" s="10"/>
      <c r="C15" s="10"/>
      <c r="D15" s="10"/>
      <c r="E15" s="11"/>
      <c r="F15" s="12"/>
      <c r="G15" s="11"/>
    </row>
    <row r="16" spans="1:8" x14ac:dyDescent="0.2">
      <c r="A16" s="65"/>
      <c r="B16" s="65"/>
      <c r="C16" s="65"/>
      <c r="D16" s="1"/>
      <c r="E16" s="1"/>
      <c r="F16" s="1"/>
      <c r="G16" s="1"/>
    </row>
    <row r="17" spans="1:7" x14ac:dyDescent="0.2">
      <c r="A17" s="10"/>
      <c r="B17" s="10"/>
      <c r="C17" s="10"/>
      <c r="D17" s="10"/>
      <c r="E17" s="11"/>
      <c r="F17" s="12"/>
      <c r="G17" s="11"/>
    </row>
    <row r="18" spans="1:7" x14ac:dyDescent="0.2">
      <c r="A18" s="65"/>
      <c r="B18" s="65"/>
      <c r="C18" s="65"/>
      <c r="D18" s="1"/>
      <c r="E18" s="1"/>
      <c r="F18" s="1"/>
      <c r="G18" s="1"/>
    </row>
    <row r="19" spans="1:7" x14ac:dyDescent="0.2">
      <c r="A19" s="10"/>
      <c r="B19" s="10"/>
      <c r="C19" s="10"/>
      <c r="D19" s="10"/>
      <c r="E19" s="11"/>
      <c r="F19" s="12"/>
      <c r="G19" s="11"/>
    </row>
    <row r="20" spans="1:7" x14ac:dyDescent="0.2">
      <c r="A20" s="65"/>
      <c r="B20" s="65"/>
      <c r="C20" s="65"/>
      <c r="D20" s="1"/>
      <c r="E20" s="1"/>
      <c r="F20" s="1"/>
      <c r="G20" s="1"/>
    </row>
    <row r="21" spans="1:7" x14ac:dyDescent="0.2">
      <c r="A21" s="10"/>
      <c r="B21" s="10"/>
      <c r="C21" s="10"/>
      <c r="D21" s="10"/>
      <c r="E21" s="11"/>
      <c r="F21" s="12"/>
      <c r="G21" s="11"/>
    </row>
    <row r="22" spans="1:7" x14ac:dyDescent="0.2">
      <c r="A22" s="65"/>
      <c r="B22" s="65"/>
      <c r="C22" s="65"/>
      <c r="D22" s="1"/>
      <c r="E22" s="1"/>
      <c r="F22" s="1"/>
      <c r="G22" s="1"/>
    </row>
    <row r="23" spans="1:7" x14ac:dyDescent="0.2">
      <c r="A23" s="10"/>
      <c r="B23" s="10"/>
      <c r="C23" s="10"/>
      <c r="D23" s="10"/>
      <c r="E23" s="11"/>
      <c r="F23" s="12"/>
      <c r="G23" s="11"/>
    </row>
    <row r="24" spans="1:7" x14ac:dyDescent="0.2">
      <c r="A24" s="65"/>
      <c r="B24" s="65"/>
      <c r="C24" s="65"/>
      <c r="D24" s="1"/>
      <c r="E24" s="1"/>
      <c r="F24" s="1"/>
      <c r="G24" s="1"/>
    </row>
    <row r="25" spans="1:7" x14ac:dyDescent="0.2">
      <c r="A25" s="10"/>
      <c r="B25" s="10"/>
      <c r="C25" s="10"/>
      <c r="D25" s="10"/>
      <c r="E25" s="11"/>
      <c r="F25" s="12"/>
      <c r="G25" s="11"/>
    </row>
    <row r="26" spans="1:7" x14ac:dyDescent="0.2">
      <c r="A26" s="65"/>
      <c r="B26" s="65"/>
      <c r="C26" s="65"/>
      <c r="D26" s="1"/>
      <c r="E26" s="1"/>
      <c r="F26" s="1"/>
      <c r="G26" s="1"/>
    </row>
    <row r="27" spans="1:7" x14ac:dyDescent="0.2">
      <c r="A27" s="10"/>
      <c r="B27" s="10"/>
      <c r="C27" s="10"/>
      <c r="D27" s="10"/>
      <c r="E27" s="11"/>
      <c r="F27" s="12"/>
      <c r="G27" s="11"/>
    </row>
    <row r="28" spans="1:7" x14ac:dyDescent="0.2">
      <c r="A28" s="65"/>
      <c r="B28" s="65"/>
      <c r="C28" s="65"/>
      <c r="D28" s="1"/>
      <c r="E28" s="1"/>
      <c r="F28" s="1"/>
      <c r="G28" s="1"/>
    </row>
    <row r="29" spans="1:7" x14ac:dyDescent="0.2">
      <c r="A29" s="10"/>
      <c r="B29" s="10"/>
      <c r="C29" s="10"/>
      <c r="D29" s="10"/>
      <c r="E29" s="11"/>
      <c r="F29" s="12"/>
      <c r="G29" s="11"/>
    </row>
    <row r="30" spans="1:7" x14ac:dyDescent="0.2">
      <c r="A30" s="65"/>
      <c r="B30" s="65"/>
      <c r="C30" s="65"/>
      <c r="D30" s="1"/>
      <c r="E30" s="1"/>
      <c r="F30" s="1"/>
      <c r="G30" s="1"/>
    </row>
  </sheetData>
  <mergeCells count="2">
    <mergeCell ref="D2:H2"/>
    <mergeCell ref="D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opLeftCell="B1" workbookViewId="0">
      <selection activeCell="H4" sqref="H4"/>
    </sheetView>
  </sheetViews>
  <sheetFormatPr defaultColWidth="11.42578125" defaultRowHeight="12.75" x14ac:dyDescent="0.2"/>
  <cols>
    <col min="1" max="2" width="40.7109375" customWidth="1"/>
    <col min="3" max="7" width="16.85546875" customWidth="1"/>
    <col min="9" max="9" width="17.28515625" bestFit="1" customWidth="1"/>
    <col min="10" max="14" width="18" customWidth="1"/>
  </cols>
  <sheetData>
    <row r="2" spans="1:13" ht="15.75" x14ac:dyDescent="0.25">
      <c r="C2" s="381" t="s">
        <v>88</v>
      </c>
      <c r="D2" s="381"/>
      <c r="E2" s="381"/>
      <c r="F2" s="381"/>
      <c r="G2" s="381"/>
    </row>
    <row r="3" spans="1:13" ht="15.75" x14ac:dyDescent="0.25">
      <c r="C3" s="382" t="s">
        <v>100</v>
      </c>
      <c r="D3" s="382"/>
      <c r="E3" s="382"/>
      <c r="F3" s="383"/>
      <c r="G3" s="14" t="s">
        <v>86</v>
      </c>
      <c r="H3" s="6" t="s">
        <v>172</v>
      </c>
    </row>
    <row r="4" spans="1:13" ht="25.5" x14ac:dyDescent="0.2">
      <c r="A4" s="45" t="s">
        <v>133</v>
      </c>
      <c r="B4" s="45" t="s">
        <v>126</v>
      </c>
      <c r="C4" s="29" t="s">
        <v>84</v>
      </c>
      <c r="D4" s="76" t="s">
        <v>164</v>
      </c>
      <c r="E4" s="29" t="s">
        <v>163</v>
      </c>
      <c r="F4" s="178" t="s">
        <v>225</v>
      </c>
      <c r="G4" s="51">
        <f>SUM(G5:G2000)</f>
        <v>0</v>
      </c>
      <c r="H4" s="5">
        <v>20</v>
      </c>
    </row>
    <row r="5" spans="1:13" ht="15" x14ac:dyDescent="0.25">
      <c r="A5" s="32"/>
      <c r="B5" s="32"/>
      <c r="C5" s="32"/>
      <c r="D5" s="69"/>
      <c r="E5" s="67"/>
      <c r="F5" s="69"/>
      <c r="G5" s="70">
        <f>IF((D5/100*$H$4)&gt;(D5-F5),(D5-F5),(D5/100*$H$4))</f>
        <v>0</v>
      </c>
      <c r="I5" s="27">
        <v>44926</v>
      </c>
    </row>
    <row r="6" spans="1:13" x14ac:dyDescent="0.2">
      <c r="A6" s="35"/>
      <c r="B6" s="49"/>
      <c r="C6" s="36"/>
      <c r="D6" s="39"/>
      <c r="E6" s="68"/>
      <c r="F6" s="39"/>
      <c r="G6" s="75">
        <f>IF((D6/100*$H$4)&gt;(D6-F6),(D6-F6),(D6/100*$H$4))</f>
        <v>0</v>
      </c>
    </row>
    <row r="7" spans="1:13" x14ac:dyDescent="0.2">
      <c r="A7" s="32"/>
      <c r="B7" s="32"/>
      <c r="C7" s="32"/>
      <c r="D7" s="69"/>
      <c r="E7" s="32"/>
      <c r="F7" s="69"/>
      <c r="G7" s="70">
        <f t="shared" ref="G7:G63" si="0">IF((D7/100*$H$4)&gt;(D7-F7),(D7-F7),(D7/100*$H$4))</f>
        <v>0</v>
      </c>
    </row>
    <row r="8" spans="1:13" x14ac:dyDescent="0.2">
      <c r="A8" s="35"/>
      <c r="B8" s="49"/>
      <c r="C8" s="35"/>
      <c r="D8" s="39"/>
      <c r="E8" s="35"/>
      <c r="F8" s="39"/>
      <c r="G8" s="75">
        <f t="shared" si="0"/>
        <v>0</v>
      </c>
    </row>
    <row r="9" spans="1:13" ht="15.75" x14ac:dyDescent="0.25">
      <c r="A9" s="32"/>
      <c r="B9" s="32"/>
      <c r="C9" s="32"/>
      <c r="D9" s="69"/>
      <c r="E9" s="32"/>
      <c r="F9" s="69"/>
      <c r="G9" s="70">
        <f t="shared" si="0"/>
        <v>0</v>
      </c>
      <c r="I9" s="379" t="s">
        <v>166</v>
      </c>
      <c r="J9" s="379"/>
      <c r="K9" s="379"/>
      <c r="L9" s="379"/>
      <c r="M9" s="379"/>
    </row>
    <row r="10" spans="1:13" x14ac:dyDescent="0.2">
      <c r="A10" s="35"/>
      <c r="B10" s="49"/>
      <c r="C10" s="35"/>
      <c r="D10" s="39"/>
      <c r="E10" s="35"/>
      <c r="F10" s="39"/>
      <c r="G10" s="75">
        <f t="shared" si="0"/>
        <v>0</v>
      </c>
      <c r="I10" s="44" t="s">
        <v>84</v>
      </c>
      <c r="J10" s="44" t="s">
        <v>24</v>
      </c>
      <c r="K10" s="44" t="s">
        <v>25</v>
      </c>
      <c r="L10" s="44" t="s">
        <v>26</v>
      </c>
      <c r="M10" s="44" t="s">
        <v>165</v>
      </c>
    </row>
    <row r="11" spans="1:13" x14ac:dyDescent="0.2">
      <c r="A11" s="32"/>
      <c r="B11" s="32"/>
      <c r="C11" s="32"/>
      <c r="D11" s="69"/>
      <c r="E11" s="32"/>
      <c r="F11" s="69"/>
      <c r="G11" s="70">
        <f>IF((D11/100*$H$4)&gt;(D11-F11),(D11-F11),(D11/100*$H$4))</f>
        <v>0</v>
      </c>
      <c r="I11" s="32"/>
      <c r="J11" s="32"/>
      <c r="K11" s="32"/>
      <c r="L11" s="69">
        <v>0</v>
      </c>
      <c r="M11" s="32"/>
    </row>
    <row r="12" spans="1:13" x14ac:dyDescent="0.2">
      <c r="A12" s="35"/>
      <c r="B12" s="49"/>
      <c r="C12" s="35"/>
      <c r="D12" s="39"/>
      <c r="E12" s="35"/>
      <c r="F12" s="39"/>
      <c r="G12" s="75">
        <f t="shared" si="0"/>
        <v>0</v>
      </c>
      <c r="I12" s="49"/>
      <c r="J12" s="49"/>
      <c r="K12" s="49"/>
      <c r="L12" s="71">
        <v>0</v>
      </c>
      <c r="M12" s="49"/>
    </row>
    <row r="13" spans="1:13" x14ac:dyDescent="0.2">
      <c r="A13" s="32"/>
      <c r="B13" s="32"/>
      <c r="C13" s="32"/>
      <c r="D13" s="69"/>
      <c r="E13" s="32"/>
      <c r="F13" s="69"/>
      <c r="G13" s="70">
        <f t="shared" si="0"/>
        <v>0</v>
      </c>
      <c r="I13" s="32"/>
      <c r="J13" s="32"/>
      <c r="K13" s="32"/>
      <c r="L13" s="69">
        <v>0</v>
      </c>
      <c r="M13" s="32"/>
    </row>
    <row r="14" spans="1:13" x14ac:dyDescent="0.2">
      <c r="A14" s="35"/>
      <c r="B14" s="49"/>
      <c r="C14" s="35"/>
      <c r="D14" s="39"/>
      <c r="E14" s="35"/>
      <c r="F14" s="39"/>
      <c r="G14" s="75">
        <f t="shared" si="0"/>
        <v>0</v>
      </c>
      <c r="I14" s="49"/>
      <c r="J14" s="49"/>
      <c r="K14" s="49"/>
      <c r="L14" s="71">
        <v>0</v>
      </c>
      <c r="M14" s="49"/>
    </row>
    <row r="15" spans="1:13" x14ac:dyDescent="0.2">
      <c r="A15" s="32"/>
      <c r="B15" s="32"/>
      <c r="C15" s="32"/>
      <c r="D15" s="69"/>
      <c r="E15" s="32"/>
      <c r="F15" s="69"/>
      <c r="G15" s="70">
        <f t="shared" si="0"/>
        <v>0</v>
      </c>
      <c r="I15" s="32"/>
      <c r="J15" s="32"/>
      <c r="K15" s="32"/>
      <c r="L15" s="69">
        <v>0</v>
      </c>
      <c r="M15" s="32"/>
    </row>
    <row r="16" spans="1:13" x14ac:dyDescent="0.2">
      <c r="A16" s="35"/>
      <c r="B16" s="49"/>
      <c r="C16" s="35"/>
      <c r="D16" s="39"/>
      <c r="E16" s="35"/>
      <c r="F16" s="39"/>
      <c r="G16" s="75">
        <f t="shared" si="0"/>
        <v>0</v>
      </c>
      <c r="I16" s="49"/>
      <c r="J16" s="49"/>
      <c r="K16" s="49"/>
      <c r="L16" s="71">
        <v>0</v>
      </c>
      <c r="M16" s="49"/>
    </row>
    <row r="17" spans="1:13" x14ac:dyDescent="0.2">
      <c r="A17" s="32"/>
      <c r="B17" s="32"/>
      <c r="C17" s="32"/>
      <c r="D17" s="69"/>
      <c r="E17" s="32"/>
      <c r="F17" s="69"/>
      <c r="G17" s="70">
        <f t="shared" si="0"/>
        <v>0</v>
      </c>
      <c r="I17" s="32"/>
      <c r="J17" s="32"/>
      <c r="K17" s="32"/>
      <c r="L17" s="69">
        <v>0</v>
      </c>
      <c r="M17" s="32"/>
    </row>
    <row r="18" spans="1:13" x14ac:dyDescent="0.2">
      <c r="A18" s="35"/>
      <c r="B18" s="49"/>
      <c r="C18" s="35"/>
      <c r="D18" s="39"/>
      <c r="E18" s="35"/>
      <c r="F18" s="39"/>
      <c r="G18" s="75">
        <f t="shared" si="0"/>
        <v>0</v>
      </c>
      <c r="I18" s="49"/>
      <c r="J18" s="49"/>
      <c r="K18" s="49"/>
      <c r="L18" s="71">
        <v>0</v>
      </c>
      <c r="M18" s="49"/>
    </row>
    <row r="19" spans="1:13" x14ac:dyDescent="0.2">
      <c r="A19" s="32"/>
      <c r="B19" s="32"/>
      <c r="C19" s="32"/>
      <c r="D19" s="69"/>
      <c r="E19" s="32"/>
      <c r="F19" s="69"/>
      <c r="G19" s="70">
        <f t="shared" si="0"/>
        <v>0</v>
      </c>
      <c r="I19" s="32"/>
      <c r="J19" s="32"/>
      <c r="K19" s="32"/>
      <c r="L19" s="69">
        <v>0</v>
      </c>
      <c r="M19" s="32"/>
    </row>
    <row r="20" spans="1:13" x14ac:dyDescent="0.2">
      <c r="A20" s="35"/>
      <c r="B20" s="49"/>
      <c r="C20" s="35"/>
      <c r="D20" s="39"/>
      <c r="E20" s="35"/>
      <c r="F20" s="39"/>
      <c r="G20" s="75">
        <f t="shared" si="0"/>
        <v>0</v>
      </c>
      <c r="I20" s="49"/>
      <c r="J20" s="49"/>
      <c r="K20" s="49"/>
      <c r="L20" s="71">
        <v>0</v>
      </c>
      <c r="M20" s="49"/>
    </row>
    <row r="21" spans="1:13" x14ac:dyDescent="0.2">
      <c r="A21" s="32"/>
      <c r="B21" s="32"/>
      <c r="C21" s="32"/>
      <c r="D21" s="69"/>
      <c r="E21" s="32"/>
      <c r="F21" s="69"/>
      <c r="G21" s="70">
        <f t="shared" si="0"/>
        <v>0</v>
      </c>
      <c r="I21" s="32"/>
      <c r="J21" s="32"/>
      <c r="K21" s="32"/>
      <c r="L21" s="69">
        <v>0</v>
      </c>
      <c r="M21" s="32"/>
    </row>
    <row r="22" spans="1:13" x14ac:dyDescent="0.2">
      <c r="A22" s="35"/>
      <c r="B22" s="49"/>
      <c r="C22" s="35"/>
      <c r="D22" s="39"/>
      <c r="E22" s="35"/>
      <c r="F22" s="39"/>
      <c r="G22" s="75">
        <f t="shared" si="0"/>
        <v>0</v>
      </c>
      <c r="I22" s="49"/>
      <c r="J22" s="49"/>
      <c r="K22" s="49"/>
      <c r="L22" s="71">
        <v>0</v>
      </c>
      <c r="M22" s="49"/>
    </row>
    <row r="23" spans="1:13" x14ac:dyDescent="0.2">
      <c r="A23" s="32"/>
      <c r="B23" s="32"/>
      <c r="C23" s="32"/>
      <c r="D23" s="69"/>
      <c r="E23" s="32"/>
      <c r="F23" s="69"/>
      <c r="G23" s="70">
        <f t="shared" si="0"/>
        <v>0</v>
      </c>
      <c r="I23" s="32"/>
      <c r="J23" s="32"/>
      <c r="K23" s="32"/>
      <c r="L23" s="69">
        <v>0</v>
      </c>
      <c r="M23" s="32"/>
    </row>
    <row r="24" spans="1:13" x14ac:dyDescent="0.2">
      <c r="A24" s="35"/>
      <c r="B24" s="49"/>
      <c r="C24" s="35"/>
      <c r="D24" s="39"/>
      <c r="E24" s="35"/>
      <c r="F24" s="39"/>
      <c r="G24" s="75">
        <f t="shared" si="0"/>
        <v>0</v>
      </c>
      <c r="I24" s="49"/>
      <c r="J24" s="49"/>
      <c r="K24" s="49"/>
      <c r="L24" s="71">
        <v>0</v>
      </c>
      <c r="M24" s="49"/>
    </row>
    <row r="25" spans="1:13" x14ac:dyDescent="0.2">
      <c r="A25" s="32"/>
      <c r="B25" s="32"/>
      <c r="C25" s="32"/>
      <c r="D25" s="69"/>
      <c r="E25" s="32"/>
      <c r="F25" s="69"/>
      <c r="G25" s="70">
        <f t="shared" si="0"/>
        <v>0</v>
      </c>
      <c r="I25" s="32"/>
      <c r="J25" s="32"/>
      <c r="K25" s="32"/>
      <c r="L25" s="69">
        <v>0</v>
      </c>
      <c r="M25" s="32"/>
    </row>
    <row r="26" spans="1:13" x14ac:dyDescent="0.2">
      <c r="A26" s="35"/>
      <c r="B26" s="49"/>
      <c r="C26" s="35"/>
      <c r="D26" s="39"/>
      <c r="E26" s="35"/>
      <c r="F26" s="39"/>
      <c r="G26" s="75">
        <f t="shared" si="0"/>
        <v>0</v>
      </c>
      <c r="I26" s="49"/>
      <c r="J26" s="49"/>
      <c r="K26" s="49"/>
      <c r="L26" s="71">
        <v>0</v>
      </c>
      <c r="M26" s="49"/>
    </row>
    <row r="27" spans="1:13" x14ac:dyDescent="0.2">
      <c r="A27" s="32"/>
      <c r="B27" s="32"/>
      <c r="C27" s="32"/>
      <c r="D27" s="69"/>
      <c r="E27" s="32"/>
      <c r="F27" s="69"/>
      <c r="G27" s="70">
        <f t="shared" si="0"/>
        <v>0</v>
      </c>
      <c r="I27" s="32"/>
      <c r="J27" s="32"/>
      <c r="K27" s="32"/>
      <c r="L27" s="69">
        <v>0</v>
      </c>
      <c r="M27" s="32"/>
    </row>
    <row r="28" spans="1:13" x14ac:dyDescent="0.2">
      <c r="A28" s="35"/>
      <c r="B28" s="49"/>
      <c r="C28" s="35"/>
      <c r="D28" s="39"/>
      <c r="E28" s="35"/>
      <c r="F28" s="39"/>
      <c r="G28" s="75">
        <f t="shared" si="0"/>
        <v>0</v>
      </c>
      <c r="I28" s="49"/>
      <c r="J28" s="49"/>
      <c r="K28" s="49"/>
      <c r="L28" s="71">
        <v>0</v>
      </c>
      <c r="M28" s="49"/>
    </row>
    <row r="29" spans="1:13" x14ac:dyDescent="0.2">
      <c r="A29" s="32"/>
      <c r="B29" s="32"/>
      <c r="C29" s="32"/>
      <c r="D29" s="69"/>
      <c r="E29" s="32"/>
      <c r="F29" s="69"/>
      <c r="G29" s="70">
        <f t="shared" si="0"/>
        <v>0</v>
      </c>
      <c r="I29" s="32"/>
      <c r="J29" s="32"/>
      <c r="K29" s="32"/>
      <c r="L29" s="69">
        <v>0</v>
      </c>
      <c r="M29" s="32"/>
    </row>
    <row r="30" spans="1:13" x14ac:dyDescent="0.2">
      <c r="A30" s="35"/>
      <c r="B30" s="49"/>
      <c r="C30" s="35"/>
      <c r="D30" s="39"/>
      <c r="E30" s="35"/>
      <c r="F30" s="39"/>
      <c r="G30" s="75">
        <f t="shared" si="0"/>
        <v>0</v>
      </c>
      <c r="I30" s="49"/>
      <c r="J30" s="49"/>
      <c r="K30" s="49"/>
      <c r="L30" s="71">
        <v>0</v>
      </c>
      <c r="M30" s="49"/>
    </row>
    <row r="31" spans="1:13" x14ac:dyDescent="0.2">
      <c r="A31" s="32"/>
      <c r="B31" s="32"/>
      <c r="C31" s="32"/>
      <c r="D31" s="69"/>
      <c r="E31" s="32"/>
      <c r="F31" s="69"/>
      <c r="G31" s="70">
        <f t="shared" si="0"/>
        <v>0</v>
      </c>
      <c r="I31" s="32"/>
      <c r="J31" s="32"/>
      <c r="K31" s="32"/>
      <c r="L31" s="69">
        <v>0</v>
      </c>
      <c r="M31" s="32"/>
    </row>
    <row r="32" spans="1:13" x14ac:dyDescent="0.2">
      <c r="A32" s="35"/>
      <c r="B32" s="49"/>
      <c r="C32" s="35"/>
      <c r="D32" s="39"/>
      <c r="E32" s="35"/>
      <c r="F32" s="39"/>
      <c r="G32" s="75">
        <f t="shared" si="0"/>
        <v>0</v>
      </c>
      <c r="I32" s="49"/>
      <c r="J32" s="49"/>
      <c r="K32" s="49"/>
      <c r="L32" s="71">
        <v>0</v>
      </c>
      <c r="M32" s="49"/>
    </row>
    <row r="33" spans="1:13" x14ac:dyDescent="0.2">
      <c r="A33" s="32"/>
      <c r="B33" s="32"/>
      <c r="C33" s="32"/>
      <c r="D33" s="69"/>
      <c r="E33" s="32"/>
      <c r="F33" s="69"/>
      <c r="G33" s="70">
        <f t="shared" si="0"/>
        <v>0</v>
      </c>
      <c r="I33" s="32"/>
      <c r="J33" s="32"/>
      <c r="K33" s="32"/>
      <c r="L33" s="69">
        <v>0</v>
      </c>
      <c r="M33" s="32"/>
    </row>
    <row r="34" spans="1:13" x14ac:dyDescent="0.2">
      <c r="A34" s="35"/>
      <c r="B34" s="49"/>
      <c r="C34" s="35"/>
      <c r="D34" s="39"/>
      <c r="E34" s="35"/>
      <c r="F34" s="39"/>
      <c r="G34" s="75">
        <f t="shared" si="0"/>
        <v>0</v>
      </c>
      <c r="I34" s="49"/>
      <c r="J34" s="49"/>
      <c r="K34" s="49"/>
      <c r="L34" s="71">
        <v>0</v>
      </c>
      <c r="M34" s="49"/>
    </row>
    <row r="35" spans="1:13" x14ac:dyDescent="0.2">
      <c r="A35" s="32"/>
      <c r="B35" s="32"/>
      <c r="C35" s="32"/>
      <c r="D35" s="69"/>
      <c r="E35" s="32"/>
      <c r="F35" s="69"/>
      <c r="G35" s="70">
        <f t="shared" si="0"/>
        <v>0</v>
      </c>
      <c r="I35" s="32"/>
      <c r="J35" s="32"/>
      <c r="K35" s="32"/>
      <c r="L35" s="69">
        <v>0</v>
      </c>
      <c r="M35" s="32"/>
    </row>
    <row r="36" spans="1:13" x14ac:dyDescent="0.2">
      <c r="A36" s="35"/>
      <c r="B36" s="49"/>
      <c r="C36" s="35"/>
      <c r="D36" s="39"/>
      <c r="E36" s="35"/>
      <c r="F36" s="39"/>
      <c r="G36" s="75">
        <f t="shared" si="0"/>
        <v>0</v>
      </c>
      <c r="I36" s="49"/>
      <c r="J36" s="49"/>
      <c r="K36" s="49"/>
      <c r="L36" s="71">
        <v>0</v>
      </c>
      <c r="M36" s="49"/>
    </row>
    <row r="37" spans="1:13" x14ac:dyDescent="0.2">
      <c r="A37" s="32"/>
      <c r="B37" s="32"/>
      <c r="C37" s="32"/>
      <c r="D37" s="69"/>
      <c r="E37" s="32"/>
      <c r="F37" s="69"/>
      <c r="G37" s="70">
        <f t="shared" si="0"/>
        <v>0</v>
      </c>
      <c r="I37" s="32"/>
      <c r="J37" s="32"/>
      <c r="K37" s="32"/>
      <c r="L37" s="69">
        <v>0</v>
      </c>
      <c r="M37" s="32"/>
    </row>
    <row r="38" spans="1:13" x14ac:dyDescent="0.2">
      <c r="A38" s="35"/>
      <c r="B38" s="49"/>
      <c r="C38" s="35"/>
      <c r="D38" s="39"/>
      <c r="E38" s="35"/>
      <c r="F38" s="39"/>
      <c r="G38" s="75">
        <f t="shared" si="0"/>
        <v>0</v>
      </c>
      <c r="I38" s="49"/>
      <c r="J38" s="49"/>
      <c r="K38" s="49"/>
      <c r="L38" s="71">
        <v>0</v>
      </c>
      <c r="M38" s="49"/>
    </row>
    <row r="39" spans="1:13" x14ac:dyDescent="0.2">
      <c r="A39" s="32"/>
      <c r="B39" s="32"/>
      <c r="C39" s="32"/>
      <c r="D39" s="69"/>
      <c r="E39" s="32"/>
      <c r="F39" s="69"/>
      <c r="G39" s="70">
        <f t="shared" si="0"/>
        <v>0</v>
      </c>
      <c r="I39" s="32"/>
      <c r="J39" s="32"/>
      <c r="K39" s="32"/>
      <c r="L39" s="69">
        <v>0</v>
      </c>
      <c r="M39" s="32"/>
    </row>
    <row r="40" spans="1:13" x14ac:dyDescent="0.2">
      <c r="A40" s="35"/>
      <c r="B40" s="49"/>
      <c r="C40" s="35"/>
      <c r="D40" s="39"/>
      <c r="E40" s="35"/>
      <c r="F40" s="39"/>
      <c r="G40" s="75">
        <f t="shared" si="0"/>
        <v>0</v>
      </c>
      <c r="I40" s="49"/>
      <c r="J40" s="49"/>
      <c r="K40" s="49"/>
      <c r="L40" s="71">
        <v>0</v>
      </c>
      <c r="M40" s="49"/>
    </row>
    <row r="41" spans="1:13" x14ac:dyDescent="0.2">
      <c r="A41" s="32"/>
      <c r="B41" s="32"/>
      <c r="C41" s="32"/>
      <c r="D41" s="69"/>
      <c r="E41" s="32"/>
      <c r="F41" s="69"/>
      <c r="G41" s="70">
        <f t="shared" si="0"/>
        <v>0</v>
      </c>
      <c r="I41" s="32"/>
      <c r="J41" s="32"/>
      <c r="K41" s="32"/>
      <c r="L41" s="69">
        <v>0</v>
      </c>
      <c r="M41" s="32"/>
    </row>
    <row r="42" spans="1:13" x14ac:dyDescent="0.2">
      <c r="A42" s="35"/>
      <c r="B42" s="49"/>
      <c r="C42" s="35"/>
      <c r="D42" s="39"/>
      <c r="E42" s="35"/>
      <c r="F42" s="39"/>
      <c r="G42" s="75">
        <f t="shared" si="0"/>
        <v>0</v>
      </c>
      <c r="I42" s="49"/>
      <c r="J42" s="49"/>
      <c r="K42" s="49"/>
      <c r="L42" s="71">
        <v>0</v>
      </c>
      <c r="M42" s="49"/>
    </row>
    <row r="43" spans="1:13" x14ac:dyDescent="0.2">
      <c r="A43" s="32"/>
      <c r="B43" s="32"/>
      <c r="C43" s="32"/>
      <c r="D43" s="69"/>
      <c r="E43" s="32"/>
      <c r="F43" s="69"/>
      <c r="G43" s="70">
        <f t="shared" si="0"/>
        <v>0</v>
      </c>
      <c r="I43" s="32"/>
      <c r="J43" s="32"/>
      <c r="K43" s="32"/>
      <c r="L43" s="69">
        <v>0</v>
      </c>
      <c r="M43" s="32"/>
    </row>
    <row r="44" spans="1:13" x14ac:dyDescent="0.2">
      <c r="A44" s="35"/>
      <c r="B44" s="49"/>
      <c r="C44" s="35"/>
      <c r="D44" s="39"/>
      <c r="E44" s="35"/>
      <c r="F44" s="39"/>
      <c r="G44" s="75">
        <f t="shared" si="0"/>
        <v>0</v>
      </c>
      <c r="I44" s="49"/>
      <c r="J44" s="49"/>
      <c r="K44" s="49"/>
      <c r="L44" s="71">
        <v>0</v>
      </c>
      <c r="M44" s="49"/>
    </row>
    <row r="45" spans="1:13" x14ac:dyDescent="0.2">
      <c r="A45" s="32"/>
      <c r="B45" s="32"/>
      <c r="C45" s="32"/>
      <c r="D45" s="69"/>
      <c r="E45" s="32"/>
      <c r="F45" s="69"/>
      <c r="G45" s="70">
        <f t="shared" si="0"/>
        <v>0</v>
      </c>
      <c r="I45" s="32"/>
      <c r="J45" s="32"/>
      <c r="K45" s="32"/>
      <c r="L45" s="69">
        <v>0</v>
      </c>
      <c r="M45" s="32"/>
    </row>
    <row r="46" spans="1:13" x14ac:dyDescent="0.2">
      <c r="A46" s="35"/>
      <c r="B46" s="49"/>
      <c r="C46" s="35"/>
      <c r="D46" s="39"/>
      <c r="E46" s="35"/>
      <c r="F46" s="39"/>
      <c r="G46" s="75">
        <f t="shared" si="0"/>
        <v>0</v>
      </c>
      <c r="I46" s="49"/>
      <c r="J46" s="49"/>
      <c r="K46" s="49"/>
      <c r="L46" s="71">
        <v>0</v>
      </c>
      <c r="M46" s="49"/>
    </row>
    <row r="47" spans="1:13" x14ac:dyDescent="0.2">
      <c r="A47" s="32"/>
      <c r="B47" s="32"/>
      <c r="C47" s="32"/>
      <c r="D47" s="69"/>
      <c r="E47" s="32"/>
      <c r="F47" s="69"/>
      <c r="G47" s="70">
        <f t="shared" si="0"/>
        <v>0</v>
      </c>
      <c r="I47" s="32"/>
      <c r="J47" s="32"/>
      <c r="K47" s="32"/>
      <c r="L47" s="69">
        <v>0</v>
      </c>
      <c r="M47" s="32"/>
    </row>
    <row r="48" spans="1:13" x14ac:dyDescent="0.2">
      <c r="A48" s="35"/>
      <c r="B48" s="49"/>
      <c r="C48" s="35"/>
      <c r="D48" s="39"/>
      <c r="E48" s="35"/>
      <c r="F48" s="39"/>
      <c r="G48" s="75">
        <f t="shared" si="0"/>
        <v>0</v>
      </c>
      <c r="I48" s="49"/>
      <c r="J48" s="49"/>
      <c r="K48" s="49"/>
      <c r="L48" s="71">
        <v>0</v>
      </c>
      <c r="M48" s="49"/>
    </row>
    <row r="49" spans="1:13" x14ac:dyDescent="0.2">
      <c r="A49" s="32"/>
      <c r="B49" s="32"/>
      <c r="C49" s="32"/>
      <c r="D49" s="69"/>
      <c r="E49" s="32"/>
      <c r="F49" s="69"/>
      <c r="G49" s="70">
        <f t="shared" si="0"/>
        <v>0</v>
      </c>
      <c r="I49" s="32"/>
      <c r="J49" s="32"/>
      <c r="K49" s="32"/>
      <c r="L49" s="69">
        <v>0</v>
      </c>
      <c r="M49" s="32"/>
    </row>
    <row r="50" spans="1:13" x14ac:dyDescent="0.2">
      <c r="A50" s="35"/>
      <c r="B50" s="49"/>
      <c r="C50" s="35"/>
      <c r="D50" s="39"/>
      <c r="E50" s="35"/>
      <c r="F50" s="39"/>
      <c r="G50" s="75">
        <f t="shared" si="0"/>
        <v>0</v>
      </c>
      <c r="I50" s="49"/>
      <c r="J50" s="49"/>
      <c r="K50" s="49"/>
      <c r="L50" s="71">
        <v>0</v>
      </c>
      <c r="M50" s="49"/>
    </row>
    <row r="51" spans="1:13" x14ac:dyDescent="0.2">
      <c r="A51" s="32"/>
      <c r="B51" s="32"/>
      <c r="C51" s="32"/>
      <c r="D51" s="69"/>
      <c r="E51" s="32"/>
      <c r="F51" s="69"/>
      <c r="G51" s="70">
        <f t="shared" si="0"/>
        <v>0</v>
      </c>
      <c r="I51" s="32"/>
      <c r="J51" s="32"/>
      <c r="K51" s="32"/>
      <c r="L51" s="69">
        <v>0</v>
      </c>
      <c r="M51" s="32"/>
    </row>
    <row r="52" spans="1:13" x14ac:dyDescent="0.2">
      <c r="A52" s="35"/>
      <c r="B52" s="49"/>
      <c r="C52" s="35"/>
      <c r="D52" s="39"/>
      <c r="E52" s="35"/>
      <c r="F52" s="39"/>
      <c r="G52" s="75">
        <f t="shared" si="0"/>
        <v>0</v>
      </c>
      <c r="I52" s="49"/>
      <c r="J52" s="49"/>
      <c r="K52" s="49"/>
      <c r="L52" s="71">
        <v>0</v>
      </c>
      <c r="M52" s="49"/>
    </row>
    <row r="53" spans="1:13" x14ac:dyDescent="0.2">
      <c r="A53" s="32"/>
      <c r="B53" s="32"/>
      <c r="C53" s="32"/>
      <c r="D53" s="69"/>
      <c r="E53" s="32"/>
      <c r="F53" s="69"/>
      <c r="G53" s="70">
        <f t="shared" si="0"/>
        <v>0</v>
      </c>
      <c r="I53" s="32"/>
      <c r="J53" s="32"/>
      <c r="K53" s="32"/>
      <c r="L53" s="69">
        <v>0</v>
      </c>
      <c r="M53" s="32"/>
    </row>
    <row r="54" spans="1:13" x14ac:dyDescent="0.2">
      <c r="A54" s="35"/>
      <c r="B54" s="49"/>
      <c r="C54" s="35"/>
      <c r="D54" s="39"/>
      <c r="E54" s="35"/>
      <c r="F54" s="39"/>
      <c r="G54" s="75">
        <f t="shared" si="0"/>
        <v>0</v>
      </c>
      <c r="I54" s="49"/>
      <c r="J54" s="49"/>
      <c r="K54" s="49"/>
      <c r="L54" s="71">
        <v>0</v>
      </c>
      <c r="M54" s="49"/>
    </row>
    <row r="55" spans="1:13" x14ac:dyDescent="0.2">
      <c r="A55" s="32"/>
      <c r="B55" s="32"/>
      <c r="C55" s="32"/>
      <c r="D55" s="69"/>
      <c r="E55" s="32"/>
      <c r="F55" s="69"/>
      <c r="G55" s="70">
        <f t="shared" si="0"/>
        <v>0</v>
      </c>
      <c r="I55" s="32"/>
      <c r="J55" s="32"/>
      <c r="K55" s="32"/>
      <c r="L55" s="69">
        <v>0</v>
      </c>
      <c r="M55" s="32"/>
    </row>
    <row r="56" spans="1:13" x14ac:dyDescent="0.2">
      <c r="A56" s="35"/>
      <c r="B56" s="49"/>
      <c r="C56" s="35"/>
      <c r="D56" s="39"/>
      <c r="E56" s="35"/>
      <c r="F56" s="39"/>
      <c r="G56" s="75">
        <f t="shared" si="0"/>
        <v>0</v>
      </c>
      <c r="I56" s="49"/>
      <c r="J56" s="49"/>
      <c r="K56" s="49"/>
      <c r="L56" s="71">
        <v>0</v>
      </c>
      <c r="M56" s="49"/>
    </row>
    <row r="57" spans="1:13" x14ac:dyDescent="0.2">
      <c r="A57" s="32"/>
      <c r="B57" s="32"/>
      <c r="C57" s="32"/>
      <c r="D57" s="69"/>
      <c r="E57" s="32"/>
      <c r="F57" s="69"/>
      <c r="G57" s="70">
        <f t="shared" si="0"/>
        <v>0</v>
      </c>
      <c r="I57" s="32"/>
      <c r="J57" s="32"/>
      <c r="K57" s="32"/>
      <c r="L57" s="69">
        <v>0</v>
      </c>
      <c r="M57" s="32"/>
    </row>
    <row r="58" spans="1:13" x14ac:dyDescent="0.2">
      <c r="A58" s="35"/>
      <c r="B58" s="49"/>
      <c r="C58" s="35"/>
      <c r="D58" s="39"/>
      <c r="E58" s="35"/>
      <c r="F58" s="39"/>
      <c r="G58" s="75">
        <f t="shared" si="0"/>
        <v>0</v>
      </c>
      <c r="I58" s="49"/>
      <c r="J58" s="49"/>
      <c r="K58" s="49"/>
      <c r="L58" s="71">
        <v>0</v>
      </c>
      <c r="M58" s="49"/>
    </row>
    <row r="59" spans="1:13" x14ac:dyDescent="0.2">
      <c r="A59" s="32"/>
      <c r="B59" s="32"/>
      <c r="C59" s="32"/>
      <c r="D59" s="69"/>
      <c r="E59" s="32"/>
      <c r="F59" s="69"/>
      <c r="G59" s="70">
        <f t="shared" si="0"/>
        <v>0</v>
      </c>
      <c r="I59" s="32"/>
      <c r="J59" s="32"/>
      <c r="K59" s="32"/>
      <c r="L59" s="69">
        <v>0</v>
      </c>
      <c r="M59" s="32"/>
    </row>
    <row r="60" spans="1:13" x14ac:dyDescent="0.2">
      <c r="A60" s="35"/>
      <c r="B60" s="49"/>
      <c r="C60" s="35"/>
      <c r="D60" s="39"/>
      <c r="E60" s="35"/>
      <c r="F60" s="39"/>
      <c r="G60" s="75">
        <f t="shared" si="0"/>
        <v>0</v>
      </c>
      <c r="I60" s="49"/>
      <c r="J60" s="49"/>
      <c r="K60" s="49"/>
      <c r="L60" s="71">
        <v>0</v>
      </c>
      <c r="M60" s="49"/>
    </row>
    <row r="61" spans="1:13" x14ac:dyDescent="0.2">
      <c r="A61" s="32"/>
      <c r="B61" s="32"/>
      <c r="C61" s="32"/>
      <c r="D61" s="69"/>
      <c r="E61" s="32"/>
      <c r="F61" s="69"/>
      <c r="G61" s="70">
        <f t="shared" si="0"/>
        <v>0</v>
      </c>
      <c r="I61" s="32"/>
      <c r="J61" s="32"/>
      <c r="K61" s="32"/>
      <c r="L61" s="69">
        <v>0</v>
      </c>
      <c r="M61" s="32"/>
    </row>
    <row r="62" spans="1:13" x14ac:dyDescent="0.2">
      <c r="A62" s="35"/>
      <c r="B62" s="49"/>
      <c r="C62" s="35"/>
      <c r="D62" s="39"/>
      <c r="E62" s="35"/>
      <c r="F62" s="39"/>
      <c r="G62" s="75">
        <f t="shared" si="0"/>
        <v>0</v>
      </c>
      <c r="I62" s="49"/>
      <c r="J62" s="49"/>
      <c r="K62" s="49"/>
      <c r="L62" s="71">
        <v>0</v>
      </c>
      <c r="M62" s="49"/>
    </row>
    <row r="63" spans="1:13" x14ac:dyDescent="0.2">
      <c r="A63" s="32"/>
      <c r="B63" s="32"/>
      <c r="C63" s="32"/>
      <c r="D63" s="69"/>
      <c r="E63" s="32"/>
      <c r="F63" s="69"/>
      <c r="G63" s="70">
        <f t="shared" si="0"/>
        <v>0</v>
      </c>
      <c r="I63" s="32"/>
      <c r="J63" s="32"/>
      <c r="K63" s="32"/>
      <c r="L63" s="69">
        <v>0</v>
      </c>
      <c r="M63" s="32"/>
    </row>
  </sheetData>
  <sheetProtection algorithmName="SHA-512" hashValue="SUIjhc2aAs/jdOQYxNv4c7AJf8BvG+WRR/TMyC2y4YtjFKnB3rPSWv6bnPUwEQl69WDNl/wXWpgdeYlhOCvVAw==" saltValue="3+AMG02e1OP2VUDPuY/tnA==" spinCount="100000" sheet="1" objects="1" scenarios="1"/>
  <mergeCells count="3">
    <mergeCell ref="C2:G2"/>
    <mergeCell ref="C3:F3"/>
    <mergeCell ref="I9:M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101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102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103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8"/>
  <sheetViews>
    <sheetView workbookViewId="0">
      <selection activeCell="H4" sqref="H4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381" t="s">
        <v>136</v>
      </c>
      <c r="C2" s="381"/>
      <c r="D2" s="381"/>
      <c r="E2" s="381"/>
      <c r="F2" s="381"/>
    </row>
    <row r="3" spans="1:8" ht="15.75" x14ac:dyDescent="0.25">
      <c r="B3" s="382" t="s">
        <v>114</v>
      </c>
      <c r="C3" s="382"/>
      <c r="D3" s="382"/>
      <c r="E3" s="383"/>
      <c r="F3" s="14" t="s">
        <v>86</v>
      </c>
      <c r="G3" s="14" t="s">
        <v>162</v>
      </c>
      <c r="H3" s="14" t="s">
        <v>123</v>
      </c>
    </row>
    <row r="4" spans="1:8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  <c r="G4" s="15">
        <f>(7.5*12*PARAMETRI!C29)+(6*12*(PARAMETRI!C30+PARAMETRI!C31))</f>
        <v>0</v>
      </c>
      <c r="H4" s="15">
        <f>IF(F4&lt;G4,F4,G4)</f>
        <v>0</v>
      </c>
    </row>
    <row r="5" spans="1:8" x14ac:dyDescent="0.2">
      <c r="A5" s="32"/>
      <c r="B5" s="32"/>
      <c r="C5" s="33"/>
      <c r="D5" s="34"/>
      <c r="E5" s="33"/>
    </row>
    <row r="6" spans="1:8" x14ac:dyDescent="0.2">
      <c r="A6" s="37"/>
      <c r="B6" s="35"/>
      <c r="C6" s="35"/>
      <c r="D6" s="35"/>
      <c r="E6" s="35"/>
    </row>
    <row r="7" spans="1:8" x14ac:dyDescent="0.2">
      <c r="A7" s="32"/>
      <c r="B7" s="32"/>
      <c r="C7" s="33"/>
      <c r="D7" s="34"/>
      <c r="E7" s="33"/>
    </row>
    <row r="8" spans="1:8" x14ac:dyDescent="0.2">
      <c r="A8" s="37"/>
      <c r="B8" s="35"/>
      <c r="C8" s="35"/>
      <c r="D8" s="35"/>
      <c r="E8" s="35"/>
    </row>
    <row r="9" spans="1:8" x14ac:dyDescent="0.2">
      <c r="A9" s="32"/>
      <c r="B9" s="32"/>
      <c r="C9" s="33"/>
      <c r="D9" s="34"/>
      <c r="E9" s="33"/>
    </row>
    <row r="10" spans="1:8" x14ac:dyDescent="0.2">
      <c r="A10" s="37"/>
      <c r="B10" s="35"/>
      <c r="C10" s="35"/>
      <c r="D10" s="35"/>
      <c r="E10" s="35"/>
    </row>
    <row r="11" spans="1:8" x14ac:dyDescent="0.2">
      <c r="A11" s="32"/>
      <c r="B11" s="32"/>
      <c r="C11" s="33"/>
      <c r="D11" s="34"/>
      <c r="E11" s="33"/>
    </row>
    <row r="12" spans="1:8" x14ac:dyDescent="0.2">
      <c r="A12" s="37"/>
      <c r="B12" s="35"/>
      <c r="C12" s="35"/>
      <c r="D12" s="35"/>
      <c r="E12" s="35"/>
    </row>
    <row r="13" spans="1:8" x14ac:dyDescent="0.2">
      <c r="A13" s="32"/>
      <c r="B13" s="32"/>
      <c r="C13" s="33"/>
      <c r="D13" s="34"/>
      <c r="E13" s="33"/>
    </row>
    <row r="14" spans="1:8" x14ac:dyDescent="0.2">
      <c r="A14" s="37"/>
      <c r="B14" s="35"/>
      <c r="C14" s="35"/>
      <c r="D14" s="35"/>
      <c r="E14" s="36"/>
    </row>
    <row r="15" spans="1:8" x14ac:dyDescent="0.2">
      <c r="A15" s="32"/>
      <c r="B15" s="32"/>
      <c r="C15" s="33"/>
      <c r="D15" s="34"/>
      <c r="E15" s="33"/>
    </row>
    <row r="16" spans="1:8" x14ac:dyDescent="0.2">
      <c r="A16" s="37"/>
      <c r="B16" s="35"/>
      <c r="C16" s="35"/>
      <c r="D16" s="35"/>
      <c r="E16" s="35"/>
    </row>
    <row r="17" spans="1:5" x14ac:dyDescent="0.2">
      <c r="A17" s="32"/>
      <c r="B17" s="32"/>
      <c r="C17" s="33"/>
      <c r="D17" s="34"/>
      <c r="E17" s="33"/>
    </row>
    <row r="18" spans="1:5" x14ac:dyDescent="0.2">
      <c r="A18" s="37"/>
      <c r="B18" s="35"/>
      <c r="C18" s="35"/>
      <c r="D18" s="35"/>
      <c r="E18" s="35"/>
    </row>
    <row r="19" spans="1:5" x14ac:dyDescent="0.2">
      <c r="A19" s="32"/>
      <c r="B19" s="32"/>
      <c r="C19" s="33"/>
      <c r="D19" s="34"/>
      <c r="E19" s="33"/>
    </row>
    <row r="20" spans="1:5" x14ac:dyDescent="0.2">
      <c r="A20" s="37"/>
      <c r="B20" s="35"/>
      <c r="C20" s="35"/>
      <c r="D20" s="35"/>
      <c r="E20" s="35"/>
    </row>
    <row r="21" spans="1:5" x14ac:dyDescent="0.2">
      <c r="A21" s="32"/>
      <c r="B21" s="32"/>
      <c r="C21" s="33"/>
      <c r="D21" s="34"/>
      <c r="E21" s="33"/>
    </row>
    <row r="22" spans="1:5" x14ac:dyDescent="0.2">
      <c r="A22" s="37"/>
      <c r="B22" s="35"/>
      <c r="C22" s="35"/>
      <c r="D22" s="35"/>
      <c r="E22" s="35"/>
    </row>
    <row r="23" spans="1:5" x14ac:dyDescent="0.2">
      <c r="A23" s="32"/>
      <c r="B23" s="32"/>
      <c r="C23" s="33"/>
      <c r="D23" s="34"/>
      <c r="E23" s="33"/>
    </row>
    <row r="24" spans="1:5" x14ac:dyDescent="0.2">
      <c r="A24" s="37"/>
      <c r="B24" s="35"/>
      <c r="C24" s="35"/>
      <c r="D24" s="35"/>
      <c r="E24" s="35"/>
    </row>
    <row r="25" spans="1:5" x14ac:dyDescent="0.2">
      <c r="A25" s="32"/>
      <c r="B25" s="32"/>
      <c r="C25" s="33"/>
      <c r="D25" s="34"/>
      <c r="E25" s="33"/>
    </row>
    <row r="26" spans="1:5" x14ac:dyDescent="0.2">
      <c r="A26" s="37"/>
      <c r="B26" s="35"/>
      <c r="C26" s="35"/>
      <c r="D26" s="35"/>
      <c r="E26" s="35"/>
    </row>
    <row r="27" spans="1:5" x14ac:dyDescent="0.2">
      <c r="A27" s="32"/>
      <c r="B27" s="32"/>
      <c r="C27" s="33"/>
      <c r="D27" s="34"/>
      <c r="E27" s="33"/>
    </row>
    <row r="28" spans="1:5" x14ac:dyDescent="0.2">
      <c r="A28" s="37"/>
      <c r="B28" s="35"/>
      <c r="C28" s="35"/>
      <c r="D28" s="35"/>
      <c r="E28" s="35"/>
    </row>
    <row r="29" spans="1:5" x14ac:dyDescent="0.2">
      <c r="A29" s="32"/>
      <c r="B29" s="32"/>
      <c r="C29" s="33"/>
      <c r="D29" s="34"/>
      <c r="E29" s="33"/>
    </row>
    <row r="30" spans="1:5" x14ac:dyDescent="0.2">
      <c r="A30" s="37"/>
      <c r="B30" s="35"/>
      <c r="C30" s="35"/>
      <c r="D30" s="35"/>
      <c r="E30" s="35"/>
    </row>
    <row r="31" spans="1:5" x14ac:dyDescent="0.2">
      <c r="A31" s="37"/>
      <c r="B31" s="37"/>
      <c r="C31" s="37"/>
      <c r="D31" s="37"/>
      <c r="E31" s="37"/>
    </row>
    <row r="32" spans="1:5" x14ac:dyDescent="0.2">
      <c r="A32" s="37"/>
      <c r="B32" s="37"/>
      <c r="C32" s="37"/>
      <c r="D32" s="37"/>
      <c r="E32" s="37"/>
    </row>
    <row r="33" spans="1:5" x14ac:dyDescent="0.2">
      <c r="A33" s="37"/>
      <c r="B33" s="37"/>
      <c r="C33" s="37"/>
      <c r="D33" s="37"/>
      <c r="E33" s="37"/>
    </row>
    <row r="34" spans="1:5" x14ac:dyDescent="0.2">
      <c r="A34" s="37"/>
      <c r="B34" s="37"/>
      <c r="C34" s="37"/>
      <c r="D34" s="37"/>
      <c r="E34" s="37"/>
    </row>
    <row r="35" spans="1:5" x14ac:dyDescent="0.2">
      <c r="A35" s="37"/>
      <c r="B35" s="37"/>
      <c r="C35" s="37"/>
      <c r="D35" s="37"/>
      <c r="E35" s="37"/>
    </row>
    <row r="36" spans="1:5" x14ac:dyDescent="0.2">
      <c r="A36" s="37"/>
      <c r="B36" s="37"/>
      <c r="C36" s="37"/>
      <c r="D36" s="37"/>
      <c r="E36" s="37"/>
    </row>
    <row r="37" spans="1:5" x14ac:dyDescent="0.2">
      <c r="A37" s="37"/>
      <c r="B37" s="37"/>
      <c r="C37" s="37"/>
      <c r="D37" s="37"/>
      <c r="E37" s="37"/>
    </row>
    <row r="38" spans="1:5" x14ac:dyDescent="0.2">
      <c r="A38" s="37"/>
      <c r="B38" s="37"/>
      <c r="C38" s="37"/>
      <c r="D38" s="37"/>
      <c r="E38" s="37"/>
    </row>
    <row r="39" spans="1:5" x14ac:dyDescent="0.2">
      <c r="A39" s="37"/>
      <c r="B39" s="37"/>
      <c r="C39" s="37"/>
      <c r="D39" s="37"/>
      <c r="E39" s="37"/>
    </row>
    <row r="40" spans="1:5" x14ac:dyDescent="0.2">
      <c r="A40" s="37"/>
      <c r="B40" s="37"/>
      <c r="C40" s="37"/>
      <c r="D40" s="37"/>
      <c r="E40" s="37"/>
    </row>
    <row r="41" spans="1:5" x14ac:dyDescent="0.2">
      <c r="A41" s="37"/>
      <c r="B41" s="37"/>
      <c r="C41" s="37"/>
      <c r="D41" s="37"/>
      <c r="E41" s="37"/>
    </row>
    <row r="42" spans="1:5" x14ac:dyDescent="0.2">
      <c r="A42" s="37"/>
      <c r="B42" s="37"/>
      <c r="C42" s="37"/>
      <c r="D42" s="37"/>
      <c r="E42" s="37"/>
    </row>
    <row r="43" spans="1:5" x14ac:dyDescent="0.2">
      <c r="A43" s="37"/>
      <c r="B43" s="37"/>
      <c r="C43" s="37"/>
      <c r="D43" s="37"/>
      <c r="E43" s="37"/>
    </row>
    <row r="44" spans="1:5" x14ac:dyDescent="0.2">
      <c r="A44" s="37"/>
      <c r="B44" s="37"/>
      <c r="C44" s="37"/>
      <c r="D44" s="37"/>
      <c r="E44" s="37"/>
    </row>
    <row r="45" spans="1:5" x14ac:dyDescent="0.2">
      <c r="A45" s="37"/>
      <c r="B45" s="37"/>
      <c r="C45" s="37"/>
      <c r="D45" s="37"/>
      <c r="E45" s="37"/>
    </row>
    <row r="46" spans="1:5" x14ac:dyDescent="0.2">
      <c r="A46" s="37"/>
      <c r="B46" s="37"/>
      <c r="C46" s="37"/>
      <c r="D46" s="37"/>
      <c r="E46" s="37"/>
    </row>
    <row r="47" spans="1:5" x14ac:dyDescent="0.2">
      <c r="A47" s="37"/>
      <c r="B47" s="37"/>
      <c r="C47" s="37"/>
      <c r="D47" s="37"/>
      <c r="E47" s="37"/>
    </row>
    <row r="48" spans="1:5" x14ac:dyDescent="0.2">
      <c r="A48" s="37"/>
      <c r="B48" s="37"/>
      <c r="C48" s="37"/>
      <c r="D48" s="37"/>
      <c r="E48" s="37"/>
    </row>
    <row r="49" spans="1:5" x14ac:dyDescent="0.2">
      <c r="A49" s="37"/>
      <c r="B49" s="37"/>
      <c r="C49" s="37"/>
      <c r="D49" s="37"/>
      <c r="E49" s="37"/>
    </row>
    <row r="50" spans="1:5" x14ac:dyDescent="0.2">
      <c r="A50" s="37"/>
      <c r="B50" s="37"/>
      <c r="C50" s="37"/>
      <c r="D50" s="37"/>
      <c r="E50" s="37"/>
    </row>
    <row r="51" spans="1:5" x14ac:dyDescent="0.2">
      <c r="A51" s="37"/>
      <c r="B51" s="37"/>
      <c r="C51" s="37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  <row r="55" spans="1:5" x14ac:dyDescent="0.2">
      <c r="A55" s="37"/>
      <c r="B55" s="37"/>
      <c r="C55" s="37"/>
      <c r="D55" s="37"/>
      <c r="E55" s="37"/>
    </row>
    <row r="56" spans="1:5" x14ac:dyDescent="0.2">
      <c r="A56" s="37"/>
      <c r="B56" s="37"/>
      <c r="C56" s="37"/>
      <c r="D56" s="37"/>
      <c r="E56" s="37"/>
    </row>
    <row r="57" spans="1:5" x14ac:dyDescent="0.2">
      <c r="A57" s="37"/>
      <c r="B57" s="37"/>
      <c r="C57" s="37"/>
      <c r="D57" s="37"/>
      <c r="E57" s="37"/>
    </row>
    <row r="58" spans="1:5" x14ac:dyDescent="0.2">
      <c r="A58" s="37"/>
      <c r="B58" s="37"/>
      <c r="C58" s="37"/>
      <c r="D58" s="37"/>
      <c r="E58" s="37"/>
    </row>
    <row r="59" spans="1:5" x14ac:dyDescent="0.2">
      <c r="A59" s="37"/>
      <c r="B59" s="37"/>
      <c r="C59" s="37"/>
      <c r="D59" s="37"/>
      <c r="E59" s="37"/>
    </row>
    <row r="60" spans="1:5" x14ac:dyDescent="0.2">
      <c r="A60" s="37"/>
      <c r="B60" s="37"/>
      <c r="C60" s="37"/>
      <c r="D60" s="37"/>
      <c r="E60" s="37"/>
    </row>
    <row r="61" spans="1:5" x14ac:dyDescent="0.2">
      <c r="A61" s="37"/>
      <c r="B61" s="37"/>
      <c r="C61" s="37"/>
      <c r="D61" s="37"/>
      <c r="E61" s="37"/>
    </row>
    <row r="62" spans="1:5" x14ac:dyDescent="0.2">
      <c r="A62" s="37"/>
      <c r="B62" s="37"/>
      <c r="C62" s="37"/>
      <c r="D62" s="37"/>
      <c r="E62" s="37"/>
    </row>
    <row r="63" spans="1:5" x14ac:dyDescent="0.2">
      <c r="A63" s="37"/>
      <c r="B63" s="37"/>
      <c r="C63" s="37"/>
      <c r="D63" s="37"/>
      <c r="E63" s="37"/>
    </row>
    <row r="64" spans="1:5" x14ac:dyDescent="0.2">
      <c r="A64" s="37"/>
      <c r="B64" s="37"/>
      <c r="C64" s="37"/>
      <c r="D64" s="37"/>
      <c r="E64" s="37"/>
    </row>
    <row r="65" spans="1:5" x14ac:dyDescent="0.2">
      <c r="A65" s="37"/>
      <c r="B65" s="37"/>
      <c r="C65" s="37"/>
      <c r="D65" s="37"/>
      <c r="E65" s="37"/>
    </row>
    <row r="66" spans="1:5" x14ac:dyDescent="0.2">
      <c r="A66" s="37"/>
      <c r="B66" s="37"/>
      <c r="C66" s="37"/>
      <c r="D66" s="37"/>
      <c r="E66" s="37"/>
    </row>
    <row r="67" spans="1:5" x14ac:dyDescent="0.2">
      <c r="A67" s="37"/>
      <c r="B67" s="37"/>
      <c r="C67" s="37"/>
      <c r="D67" s="37"/>
      <c r="E67" s="37"/>
    </row>
    <row r="68" spans="1:5" x14ac:dyDescent="0.2">
      <c r="A68" s="37"/>
      <c r="B68" s="37"/>
      <c r="C68" s="37"/>
      <c r="D68" s="37"/>
      <c r="E68" s="37"/>
    </row>
    <row r="69" spans="1:5" x14ac:dyDescent="0.2">
      <c r="A69" s="37"/>
      <c r="B69" s="37"/>
      <c r="C69" s="37"/>
      <c r="D69" s="37"/>
      <c r="E69" s="37"/>
    </row>
    <row r="70" spans="1:5" x14ac:dyDescent="0.2">
      <c r="A70" s="37"/>
      <c r="B70" s="37"/>
      <c r="C70" s="37"/>
      <c r="D70" s="37"/>
      <c r="E70" s="37"/>
    </row>
    <row r="71" spans="1:5" x14ac:dyDescent="0.2">
      <c r="A71" s="37"/>
      <c r="B71" s="37"/>
      <c r="C71" s="37"/>
      <c r="D71" s="37"/>
      <c r="E71" s="37"/>
    </row>
    <row r="72" spans="1:5" x14ac:dyDescent="0.2">
      <c r="A72" s="37"/>
      <c r="B72" s="37"/>
      <c r="C72" s="37"/>
      <c r="D72" s="37"/>
      <c r="E72" s="37"/>
    </row>
    <row r="73" spans="1:5" x14ac:dyDescent="0.2">
      <c r="A73" s="37"/>
      <c r="B73" s="37"/>
      <c r="C73" s="37"/>
      <c r="D73" s="37"/>
      <c r="E73" s="37"/>
    </row>
    <row r="74" spans="1:5" x14ac:dyDescent="0.2">
      <c r="A74" s="37"/>
      <c r="B74" s="37"/>
      <c r="C74" s="37"/>
      <c r="D74" s="37"/>
      <c r="E74" s="37"/>
    </row>
    <row r="75" spans="1:5" x14ac:dyDescent="0.2">
      <c r="A75" s="37"/>
      <c r="B75" s="37"/>
      <c r="C75" s="37"/>
      <c r="D75" s="37"/>
      <c r="E75" s="37"/>
    </row>
    <row r="76" spans="1:5" x14ac:dyDescent="0.2">
      <c r="A76" s="37"/>
      <c r="B76" s="37"/>
      <c r="C76" s="37"/>
      <c r="D76" s="37"/>
      <c r="E76" s="37"/>
    </row>
    <row r="77" spans="1:5" x14ac:dyDescent="0.2">
      <c r="A77" s="37"/>
      <c r="B77" s="37"/>
      <c r="C77" s="37"/>
      <c r="D77" s="37"/>
      <c r="E77" s="37"/>
    </row>
    <row r="78" spans="1:5" x14ac:dyDescent="0.2">
      <c r="A78" s="37"/>
      <c r="B78" s="37"/>
      <c r="C78" s="37"/>
      <c r="D78" s="37"/>
      <c r="E78" s="37"/>
    </row>
    <row r="79" spans="1:5" x14ac:dyDescent="0.2">
      <c r="A79" s="37"/>
      <c r="B79" s="37"/>
      <c r="C79" s="37"/>
      <c r="D79" s="37"/>
      <c r="E79" s="37"/>
    </row>
    <row r="80" spans="1:5" x14ac:dyDescent="0.2">
      <c r="A80" s="37"/>
      <c r="B80" s="37"/>
      <c r="C80" s="37"/>
      <c r="D80" s="37"/>
      <c r="E80" s="37"/>
    </row>
    <row r="81" spans="1:5" x14ac:dyDescent="0.2">
      <c r="A81" s="37"/>
      <c r="B81" s="37"/>
      <c r="C81" s="37"/>
      <c r="D81" s="37"/>
      <c r="E81" s="37"/>
    </row>
    <row r="82" spans="1:5" x14ac:dyDescent="0.2">
      <c r="A82" s="37"/>
      <c r="B82" s="37"/>
      <c r="C82" s="37"/>
      <c r="D82" s="37"/>
      <c r="E82" s="37"/>
    </row>
    <row r="83" spans="1:5" x14ac:dyDescent="0.2">
      <c r="A83" s="37"/>
      <c r="B83" s="37"/>
      <c r="C83" s="37"/>
      <c r="D83" s="37"/>
      <c r="E83" s="37"/>
    </row>
    <row r="84" spans="1:5" x14ac:dyDescent="0.2">
      <c r="A84" s="37"/>
      <c r="B84" s="37"/>
      <c r="C84" s="37"/>
      <c r="D84" s="37"/>
      <c r="E84" s="37"/>
    </row>
    <row r="85" spans="1:5" x14ac:dyDescent="0.2">
      <c r="A85" s="37"/>
      <c r="B85" s="37"/>
      <c r="C85" s="37"/>
      <c r="D85" s="37"/>
      <c r="E85" s="37"/>
    </row>
    <row r="86" spans="1:5" x14ac:dyDescent="0.2">
      <c r="A86" s="37"/>
      <c r="B86" s="37"/>
      <c r="C86" s="37"/>
      <c r="D86" s="37"/>
      <c r="E86" s="37"/>
    </row>
    <row r="87" spans="1:5" x14ac:dyDescent="0.2">
      <c r="A87" s="37"/>
      <c r="B87" s="37"/>
      <c r="C87" s="37"/>
      <c r="D87" s="37"/>
      <c r="E87" s="37"/>
    </row>
    <row r="88" spans="1:5" x14ac:dyDescent="0.2">
      <c r="A88" s="37"/>
      <c r="B88" s="37"/>
      <c r="C88" s="37"/>
      <c r="D88" s="37"/>
      <c r="E88" s="37"/>
    </row>
    <row r="89" spans="1:5" x14ac:dyDescent="0.2">
      <c r="A89" s="37"/>
      <c r="B89" s="37"/>
      <c r="C89" s="37"/>
      <c r="D89" s="37"/>
      <c r="E89" s="37"/>
    </row>
    <row r="90" spans="1:5" x14ac:dyDescent="0.2">
      <c r="A90" s="37"/>
      <c r="B90" s="37"/>
      <c r="C90" s="37"/>
      <c r="D90" s="37"/>
      <c r="E90" s="37"/>
    </row>
    <row r="91" spans="1:5" x14ac:dyDescent="0.2">
      <c r="A91" s="37"/>
      <c r="B91" s="37"/>
      <c r="C91" s="37"/>
      <c r="D91" s="37"/>
      <c r="E91" s="37"/>
    </row>
    <row r="92" spans="1:5" x14ac:dyDescent="0.2">
      <c r="A92" s="37"/>
      <c r="B92" s="37"/>
      <c r="C92" s="37"/>
      <c r="D92" s="37"/>
      <c r="E92" s="37"/>
    </row>
    <row r="93" spans="1:5" x14ac:dyDescent="0.2">
      <c r="A93" s="37"/>
      <c r="B93" s="37"/>
      <c r="C93" s="37"/>
      <c r="D93" s="37"/>
      <c r="E93" s="37"/>
    </row>
    <row r="94" spans="1:5" x14ac:dyDescent="0.2">
      <c r="A94" s="37"/>
      <c r="B94" s="37"/>
      <c r="C94" s="37"/>
      <c r="D94" s="37"/>
      <c r="E94" s="37"/>
    </row>
    <row r="95" spans="1:5" x14ac:dyDescent="0.2">
      <c r="A95" s="37"/>
      <c r="B95" s="37"/>
      <c r="C95" s="37"/>
      <c r="D95" s="37"/>
      <c r="E95" s="37"/>
    </row>
    <row r="96" spans="1:5" x14ac:dyDescent="0.2">
      <c r="A96" s="37"/>
      <c r="B96" s="37"/>
      <c r="C96" s="37"/>
      <c r="D96" s="37"/>
      <c r="E96" s="37"/>
    </row>
    <row r="97" spans="1:5" x14ac:dyDescent="0.2">
      <c r="A97" s="37"/>
      <c r="B97" s="37"/>
      <c r="C97" s="37"/>
      <c r="D97" s="37"/>
      <c r="E97" s="37"/>
    </row>
    <row r="98" spans="1:5" x14ac:dyDescent="0.2">
      <c r="A98" s="37"/>
      <c r="B98" s="37"/>
      <c r="C98" s="37"/>
      <c r="D98" s="37"/>
      <c r="E98" s="37"/>
    </row>
    <row r="99" spans="1:5" x14ac:dyDescent="0.2">
      <c r="A99" s="37"/>
      <c r="B99" s="37"/>
      <c r="C99" s="37"/>
      <c r="D99" s="37"/>
      <c r="E99" s="37"/>
    </row>
    <row r="100" spans="1:5" x14ac:dyDescent="0.2">
      <c r="A100" s="37"/>
      <c r="B100" s="37"/>
      <c r="C100" s="37"/>
      <c r="D100" s="37"/>
      <c r="E100" s="37"/>
    </row>
    <row r="101" spans="1:5" x14ac:dyDescent="0.2">
      <c r="A101" s="37"/>
      <c r="B101" s="37"/>
      <c r="C101" s="37"/>
      <c r="D101" s="37"/>
      <c r="E101" s="37"/>
    </row>
    <row r="102" spans="1:5" x14ac:dyDescent="0.2">
      <c r="A102" s="37"/>
      <c r="B102" s="37"/>
      <c r="C102" s="37"/>
      <c r="D102" s="37"/>
      <c r="E102" s="37"/>
    </row>
    <row r="103" spans="1:5" x14ac:dyDescent="0.2">
      <c r="A103" s="37"/>
      <c r="B103" s="37"/>
      <c r="C103" s="37"/>
      <c r="D103" s="37"/>
      <c r="E103" s="37"/>
    </row>
    <row r="104" spans="1:5" x14ac:dyDescent="0.2">
      <c r="A104" s="37"/>
      <c r="B104" s="37"/>
      <c r="C104" s="37"/>
      <c r="D104" s="37"/>
      <c r="E104" s="37"/>
    </row>
    <row r="105" spans="1:5" x14ac:dyDescent="0.2">
      <c r="A105" s="37"/>
      <c r="B105" s="37"/>
      <c r="C105" s="37"/>
      <c r="D105" s="37"/>
      <c r="E105" s="37"/>
    </row>
    <row r="106" spans="1:5" x14ac:dyDescent="0.2">
      <c r="A106" s="37"/>
      <c r="B106" s="37"/>
      <c r="C106" s="37"/>
      <c r="D106" s="37"/>
      <c r="E106" s="37"/>
    </row>
    <row r="107" spans="1:5" x14ac:dyDescent="0.2">
      <c r="A107" s="37"/>
      <c r="B107" s="37"/>
      <c r="C107" s="37"/>
      <c r="D107" s="37"/>
      <c r="E107" s="37"/>
    </row>
    <row r="108" spans="1:5" x14ac:dyDescent="0.2">
      <c r="A108" s="37"/>
      <c r="B108" s="37"/>
      <c r="C108" s="37"/>
      <c r="D108" s="37"/>
      <c r="E108" s="37"/>
    </row>
    <row r="109" spans="1:5" x14ac:dyDescent="0.2">
      <c r="A109" s="37"/>
      <c r="B109" s="37"/>
      <c r="C109" s="37"/>
      <c r="D109" s="37"/>
      <c r="E109" s="37"/>
    </row>
    <row r="110" spans="1:5" x14ac:dyDescent="0.2">
      <c r="A110" s="37"/>
      <c r="B110" s="37"/>
      <c r="C110" s="37"/>
      <c r="D110" s="37"/>
      <c r="E110" s="37"/>
    </row>
    <row r="111" spans="1:5" x14ac:dyDescent="0.2">
      <c r="A111" s="37"/>
      <c r="B111" s="37"/>
      <c r="C111" s="37"/>
      <c r="D111" s="37"/>
      <c r="E111" s="37"/>
    </row>
    <row r="112" spans="1:5" x14ac:dyDescent="0.2">
      <c r="A112" s="37"/>
      <c r="B112" s="37"/>
      <c r="C112" s="37"/>
      <c r="D112" s="37"/>
      <c r="E112" s="37"/>
    </row>
    <row r="113" spans="1:5" x14ac:dyDescent="0.2">
      <c r="A113" s="37"/>
      <c r="B113" s="37"/>
      <c r="C113" s="37"/>
      <c r="D113" s="37"/>
      <c r="E113" s="37"/>
    </row>
    <row r="114" spans="1:5" x14ac:dyDescent="0.2">
      <c r="A114" s="37"/>
      <c r="B114" s="37"/>
      <c r="C114" s="37"/>
      <c r="D114" s="37"/>
      <c r="E114" s="37"/>
    </row>
    <row r="115" spans="1:5" x14ac:dyDescent="0.2">
      <c r="A115" s="37"/>
      <c r="B115" s="37"/>
      <c r="C115" s="37"/>
      <c r="D115" s="37"/>
      <c r="E115" s="37"/>
    </row>
    <row r="116" spans="1:5" x14ac:dyDescent="0.2">
      <c r="A116" s="37"/>
      <c r="B116" s="37"/>
      <c r="C116" s="37"/>
      <c r="D116" s="37"/>
      <c r="E116" s="37"/>
    </row>
    <row r="117" spans="1:5" x14ac:dyDescent="0.2">
      <c r="A117" s="37"/>
      <c r="B117" s="37"/>
      <c r="C117" s="37"/>
      <c r="D117" s="37"/>
      <c r="E117" s="37"/>
    </row>
    <row r="118" spans="1:5" x14ac:dyDescent="0.2">
      <c r="A118" s="37"/>
      <c r="B118" s="37"/>
      <c r="C118" s="37"/>
      <c r="D118" s="37"/>
      <c r="E118" s="37"/>
    </row>
    <row r="119" spans="1:5" x14ac:dyDescent="0.2">
      <c r="A119" s="37"/>
      <c r="B119" s="37"/>
      <c r="C119" s="37"/>
      <c r="D119" s="37"/>
      <c r="E119" s="37"/>
    </row>
    <row r="120" spans="1:5" x14ac:dyDescent="0.2">
      <c r="A120" s="37"/>
      <c r="B120" s="37"/>
      <c r="C120" s="37"/>
      <c r="D120" s="37"/>
      <c r="E120" s="37"/>
    </row>
    <row r="121" spans="1:5" x14ac:dyDescent="0.2">
      <c r="A121" s="37"/>
      <c r="B121" s="37"/>
      <c r="C121" s="37"/>
      <c r="D121" s="37"/>
      <c r="E121" s="37"/>
    </row>
    <row r="122" spans="1:5" x14ac:dyDescent="0.2">
      <c r="A122" s="37"/>
      <c r="B122" s="37"/>
      <c r="C122" s="37"/>
      <c r="D122" s="37"/>
      <c r="E122" s="37"/>
    </row>
    <row r="123" spans="1:5" x14ac:dyDescent="0.2">
      <c r="A123" s="37"/>
      <c r="B123" s="37"/>
      <c r="C123" s="37"/>
      <c r="D123" s="37"/>
      <c r="E123" s="37"/>
    </row>
    <row r="124" spans="1:5" x14ac:dyDescent="0.2">
      <c r="A124" s="37"/>
      <c r="B124" s="37"/>
      <c r="C124" s="37"/>
      <c r="D124" s="37"/>
      <c r="E124" s="37"/>
    </row>
    <row r="125" spans="1:5" x14ac:dyDescent="0.2">
      <c r="A125" s="37"/>
      <c r="B125" s="37"/>
      <c r="C125" s="37"/>
      <c r="D125" s="37"/>
      <c r="E125" s="37"/>
    </row>
    <row r="126" spans="1:5" x14ac:dyDescent="0.2">
      <c r="A126" s="37"/>
      <c r="B126" s="37"/>
      <c r="C126" s="37"/>
      <c r="D126" s="37"/>
      <c r="E126" s="37"/>
    </row>
    <row r="127" spans="1:5" x14ac:dyDescent="0.2">
      <c r="A127" s="37"/>
      <c r="B127" s="37"/>
      <c r="C127" s="37"/>
      <c r="D127" s="37"/>
      <c r="E127" s="37"/>
    </row>
    <row r="128" spans="1:5" x14ac:dyDescent="0.2">
      <c r="A128" s="37"/>
      <c r="B128" s="37"/>
      <c r="C128" s="37"/>
      <c r="D128" s="37"/>
      <c r="E128" s="37"/>
    </row>
    <row r="129" spans="1:5" x14ac:dyDescent="0.2">
      <c r="A129" s="37"/>
      <c r="B129" s="37"/>
      <c r="C129" s="37"/>
      <c r="D129" s="37"/>
      <c r="E129" s="37"/>
    </row>
    <row r="130" spans="1:5" x14ac:dyDescent="0.2">
      <c r="A130" s="37"/>
      <c r="B130" s="37"/>
      <c r="C130" s="37"/>
      <c r="D130" s="37"/>
      <c r="E130" s="37"/>
    </row>
    <row r="131" spans="1:5" x14ac:dyDescent="0.2">
      <c r="A131" s="37"/>
      <c r="B131" s="37"/>
      <c r="C131" s="37"/>
      <c r="D131" s="37"/>
      <c r="E131" s="37"/>
    </row>
    <row r="132" spans="1:5" x14ac:dyDescent="0.2">
      <c r="A132" s="37"/>
      <c r="B132" s="37"/>
      <c r="C132" s="37"/>
      <c r="D132" s="37"/>
      <c r="E132" s="37"/>
    </row>
    <row r="133" spans="1:5" x14ac:dyDescent="0.2">
      <c r="A133" s="37"/>
      <c r="B133" s="37"/>
      <c r="C133" s="37"/>
      <c r="D133" s="37"/>
      <c r="E133" s="37"/>
    </row>
    <row r="134" spans="1:5" x14ac:dyDescent="0.2">
      <c r="A134" s="37"/>
      <c r="B134" s="37"/>
      <c r="C134" s="37"/>
      <c r="D134" s="37"/>
      <c r="E134" s="37"/>
    </row>
    <row r="135" spans="1:5" x14ac:dyDescent="0.2">
      <c r="A135" s="37"/>
      <c r="B135" s="37"/>
      <c r="C135" s="37"/>
      <c r="D135" s="37"/>
      <c r="E135" s="37"/>
    </row>
    <row r="136" spans="1:5" x14ac:dyDescent="0.2">
      <c r="A136" s="37"/>
      <c r="B136" s="37"/>
      <c r="C136" s="37"/>
      <c r="D136" s="37"/>
      <c r="E136" s="37"/>
    </row>
    <row r="137" spans="1:5" x14ac:dyDescent="0.2">
      <c r="A137" s="37"/>
      <c r="B137" s="37"/>
      <c r="C137" s="37"/>
      <c r="D137" s="37"/>
      <c r="E137" s="37"/>
    </row>
    <row r="138" spans="1:5" x14ac:dyDescent="0.2">
      <c r="A138" s="37"/>
      <c r="B138" s="37"/>
      <c r="C138" s="37"/>
      <c r="D138" s="37"/>
      <c r="E138" s="37"/>
    </row>
    <row r="139" spans="1:5" x14ac:dyDescent="0.2">
      <c r="A139" s="37"/>
      <c r="B139" s="37"/>
      <c r="C139" s="37"/>
      <c r="D139" s="37"/>
      <c r="E139" s="37"/>
    </row>
    <row r="140" spans="1:5" x14ac:dyDescent="0.2">
      <c r="A140" s="37"/>
      <c r="B140" s="37"/>
      <c r="C140" s="37"/>
      <c r="D140" s="37"/>
      <c r="E140" s="37"/>
    </row>
    <row r="141" spans="1:5" x14ac:dyDescent="0.2">
      <c r="A141" s="37"/>
      <c r="B141" s="37"/>
      <c r="C141" s="37"/>
      <c r="D141" s="37"/>
      <c r="E141" s="37"/>
    </row>
    <row r="142" spans="1:5" x14ac:dyDescent="0.2">
      <c r="A142" s="37"/>
      <c r="B142" s="37"/>
      <c r="C142" s="37"/>
      <c r="D142" s="37"/>
      <c r="E142" s="37"/>
    </row>
    <row r="143" spans="1:5" x14ac:dyDescent="0.2">
      <c r="A143" s="37"/>
      <c r="B143" s="37"/>
      <c r="C143" s="37"/>
      <c r="D143" s="37"/>
      <c r="E143" s="37"/>
    </row>
    <row r="144" spans="1:5" x14ac:dyDescent="0.2">
      <c r="A144" s="37"/>
      <c r="B144" s="37"/>
      <c r="C144" s="37"/>
      <c r="D144" s="37"/>
      <c r="E144" s="37"/>
    </row>
    <row r="145" spans="1:5" x14ac:dyDescent="0.2">
      <c r="A145" s="37"/>
      <c r="B145" s="37"/>
      <c r="C145" s="37"/>
      <c r="D145" s="37"/>
      <c r="E145" s="37"/>
    </row>
    <row r="146" spans="1:5" x14ac:dyDescent="0.2">
      <c r="A146" s="37"/>
      <c r="B146" s="37"/>
      <c r="C146" s="37"/>
      <c r="D146" s="37"/>
      <c r="E146" s="37"/>
    </row>
    <row r="147" spans="1:5" x14ac:dyDescent="0.2">
      <c r="A147" s="37"/>
      <c r="B147" s="37"/>
      <c r="C147" s="37"/>
      <c r="D147" s="37"/>
      <c r="E147" s="37"/>
    </row>
    <row r="148" spans="1:5" x14ac:dyDescent="0.2">
      <c r="A148" s="37"/>
      <c r="B148" s="37"/>
      <c r="C148" s="37"/>
      <c r="D148" s="37"/>
      <c r="E148" s="37"/>
    </row>
    <row r="149" spans="1:5" x14ac:dyDescent="0.2">
      <c r="A149" s="37"/>
      <c r="B149" s="37"/>
      <c r="C149" s="37"/>
      <c r="D149" s="37"/>
      <c r="E149" s="37"/>
    </row>
    <row r="150" spans="1:5" x14ac:dyDescent="0.2">
      <c r="A150" s="37"/>
      <c r="B150" s="37"/>
      <c r="C150" s="37"/>
      <c r="D150" s="37"/>
      <c r="E150" s="37"/>
    </row>
    <row r="151" spans="1:5" x14ac:dyDescent="0.2">
      <c r="A151" s="37"/>
      <c r="B151" s="37"/>
      <c r="C151" s="37"/>
      <c r="D151" s="37"/>
      <c r="E151" s="37"/>
    </row>
    <row r="152" spans="1:5" x14ac:dyDescent="0.2">
      <c r="A152" s="37"/>
      <c r="B152" s="37"/>
      <c r="C152" s="37"/>
      <c r="D152" s="37"/>
      <c r="E152" s="37"/>
    </row>
    <row r="153" spans="1:5" x14ac:dyDescent="0.2">
      <c r="A153" s="37"/>
      <c r="B153" s="37"/>
      <c r="C153" s="37"/>
      <c r="D153" s="37"/>
      <c r="E153" s="37"/>
    </row>
    <row r="154" spans="1:5" x14ac:dyDescent="0.2">
      <c r="A154" s="37"/>
      <c r="B154" s="37"/>
      <c r="C154" s="37"/>
      <c r="D154" s="37"/>
      <c r="E154" s="37"/>
    </row>
    <row r="155" spans="1:5" x14ac:dyDescent="0.2">
      <c r="A155" s="37"/>
      <c r="B155" s="37"/>
      <c r="C155" s="37"/>
      <c r="D155" s="37"/>
      <c r="E155" s="37"/>
    </row>
    <row r="156" spans="1:5" x14ac:dyDescent="0.2">
      <c r="A156" s="37"/>
      <c r="B156" s="37"/>
      <c r="C156" s="37"/>
      <c r="D156" s="37"/>
      <c r="E156" s="37"/>
    </row>
    <row r="157" spans="1:5" x14ac:dyDescent="0.2">
      <c r="A157" s="37"/>
      <c r="B157" s="37"/>
      <c r="C157" s="37"/>
      <c r="D157" s="37"/>
      <c r="E157" s="37"/>
    </row>
    <row r="158" spans="1:5" x14ac:dyDescent="0.2">
      <c r="A158" s="37"/>
      <c r="B158" s="37"/>
      <c r="C158" s="37"/>
      <c r="D158" s="37"/>
      <c r="E158" s="37"/>
    </row>
    <row r="159" spans="1:5" x14ac:dyDescent="0.2">
      <c r="A159" s="37"/>
      <c r="B159" s="37"/>
      <c r="C159" s="37"/>
      <c r="D159" s="37"/>
      <c r="E159" s="37"/>
    </row>
    <row r="160" spans="1:5" x14ac:dyDescent="0.2">
      <c r="A160" s="37"/>
      <c r="B160" s="37"/>
      <c r="C160" s="37"/>
      <c r="D160" s="37"/>
      <c r="E160" s="37"/>
    </row>
    <row r="161" spans="1:5" x14ac:dyDescent="0.2">
      <c r="A161" s="37"/>
      <c r="B161" s="37"/>
      <c r="C161" s="37"/>
      <c r="D161" s="37"/>
      <c r="E161" s="37"/>
    </row>
    <row r="162" spans="1:5" x14ac:dyDescent="0.2">
      <c r="A162" s="37"/>
      <c r="B162" s="37"/>
      <c r="C162" s="37"/>
      <c r="D162" s="37"/>
      <c r="E162" s="37"/>
    </row>
    <row r="163" spans="1:5" x14ac:dyDescent="0.2">
      <c r="A163" s="37"/>
      <c r="B163" s="37"/>
      <c r="C163" s="37"/>
      <c r="D163" s="37"/>
      <c r="E163" s="37"/>
    </row>
    <row r="164" spans="1:5" x14ac:dyDescent="0.2">
      <c r="A164" s="37"/>
      <c r="B164" s="37"/>
      <c r="C164" s="37"/>
      <c r="D164" s="37"/>
      <c r="E164" s="37"/>
    </row>
    <row r="165" spans="1:5" x14ac:dyDescent="0.2">
      <c r="A165" s="37"/>
      <c r="B165" s="37"/>
      <c r="C165" s="37"/>
      <c r="D165" s="37"/>
      <c r="E165" s="37"/>
    </row>
    <row r="166" spans="1:5" x14ac:dyDescent="0.2">
      <c r="A166" s="37"/>
      <c r="B166" s="37"/>
      <c r="C166" s="37"/>
      <c r="D166" s="37"/>
      <c r="E166" s="37"/>
    </row>
    <row r="167" spans="1:5" x14ac:dyDescent="0.2">
      <c r="A167" s="37"/>
      <c r="B167" s="37"/>
      <c r="C167" s="37"/>
      <c r="D167" s="37"/>
      <c r="E167" s="37"/>
    </row>
    <row r="168" spans="1:5" x14ac:dyDescent="0.2">
      <c r="A168" s="37"/>
      <c r="B168" s="37"/>
      <c r="C168" s="37"/>
      <c r="D168" s="37"/>
      <c r="E168" s="37"/>
    </row>
    <row r="169" spans="1:5" x14ac:dyDescent="0.2">
      <c r="A169" s="37"/>
      <c r="B169" s="37"/>
      <c r="C169" s="37"/>
      <c r="D169" s="37"/>
      <c r="E169" s="37"/>
    </row>
    <row r="170" spans="1:5" x14ac:dyDescent="0.2">
      <c r="A170" s="37"/>
      <c r="B170" s="37"/>
      <c r="C170" s="37"/>
      <c r="D170" s="37"/>
      <c r="E170" s="37"/>
    </row>
    <row r="171" spans="1:5" x14ac:dyDescent="0.2">
      <c r="A171" s="37"/>
      <c r="B171" s="37"/>
      <c r="C171" s="37"/>
      <c r="D171" s="37"/>
      <c r="E171" s="37"/>
    </row>
    <row r="172" spans="1:5" x14ac:dyDescent="0.2">
      <c r="A172" s="37"/>
      <c r="B172" s="37"/>
      <c r="C172" s="37"/>
      <c r="D172" s="37"/>
      <c r="E172" s="37"/>
    </row>
    <row r="173" spans="1:5" x14ac:dyDescent="0.2">
      <c r="A173" s="37"/>
      <c r="B173" s="37"/>
      <c r="C173" s="37"/>
      <c r="D173" s="37"/>
      <c r="E173" s="37"/>
    </row>
    <row r="174" spans="1:5" x14ac:dyDescent="0.2">
      <c r="A174" s="37"/>
      <c r="B174" s="37"/>
      <c r="C174" s="37"/>
      <c r="D174" s="37"/>
      <c r="E174" s="37"/>
    </row>
    <row r="175" spans="1:5" x14ac:dyDescent="0.2">
      <c r="A175" s="37"/>
      <c r="B175" s="37"/>
      <c r="C175" s="37"/>
      <c r="D175" s="37"/>
      <c r="E175" s="37"/>
    </row>
    <row r="176" spans="1:5" x14ac:dyDescent="0.2">
      <c r="A176" s="37"/>
      <c r="B176" s="37"/>
      <c r="C176" s="37"/>
      <c r="D176" s="37"/>
      <c r="E176" s="37"/>
    </row>
    <row r="177" spans="1:5" x14ac:dyDescent="0.2">
      <c r="A177" s="37"/>
      <c r="B177" s="37"/>
      <c r="C177" s="37"/>
      <c r="D177" s="37"/>
      <c r="E177" s="37"/>
    </row>
    <row r="178" spans="1:5" x14ac:dyDescent="0.2">
      <c r="A178" s="37"/>
      <c r="B178" s="37"/>
      <c r="C178" s="37"/>
      <c r="D178" s="37"/>
      <c r="E178" s="37"/>
    </row>
    <row r="179" spans="1:5" x14ac:dyDescent="0.2">
      <c r="A179" s="37"/>
      <c r="B179" s="37"/>
      <c r="C179" s="37"/>
      <c r="D179" s="37"/>
      <c r="E179" s="37"/>
    </row>
    <row r="180" spans="1:5" x14ac:dyDescent="0.2">
      <c r="A180" s="37"/>
      <c r="B180" s="37"/>
      <c r="C180" s="37"/>
      <c r="D180" s="37"/>
      <c r="E180" s="37"/>
    </row>
    <row r="181" spans="1:5" x14ac:dyDescent="0.2">
      <c r="A181" s="37"/>
      <c r="B181" s="37"/>
      <c r="C181" s="37"/>
      <c r="D181" s="37"/>
      <c r="E181" s="37"/>
    </row>
    <row r="182" spans="1:5" x14ac:dyDescent="0.2">
      <c r="A182" s="37"/>
      <c r="B182" s="37"/>
      <c r="C182" s="37"/>
      <c r="D182" s="37"/>
      <c r="E182" s="37"/>
    </row>
    <row r="183" spans="1:5" x14ac:dyDescent="0.2">
      <c r="A183" s="37"/>
      <c r="B183" s="37"/>
      <c r="C183" s="37"/>
      <c r="D183" s="37"/>
      <c r="E183" s="37"/>
    </row>
    <row r="184" spans="1:5" x14ac:dyDescent="0.2">
      <c r="A184" s="37"/>
      <c r="B184" s="37"/>
      <c r="C184" s="37"/>
      <c r="D184" s="37"/>
      <c r="E184" s="37"/>
    </row>
    <row r="185" spans="1:5" x14ac:dyDescent="0.2">
      <c r="A185" s="37"/>
      <c r="B185" s="37"/>
      <c r="C185" s="37"/>
      <c r="D185" s="37"/>
      <c r="E185" s="37"/>
    </row>
    <row r="186" spans="1:5" x14ac:dyDescent="0.2">
      <c r="A186" s="37"/>
      <c r="B186" s="37"/>
      <c r="C186" s="37"/>
      <c r="D186" s="37"/>
      <c r="E186" s="37"/>
    </row>
    <row r="187" spans="1:5" x14ac:dyDescent="0.2">
      <c r="A187" s="37"/>
      <c r="B187" s="37"/>
      <c r="C187" s="37"/>
      <c r="D187" s="37"/>
      <c r="E187" s="37"/>
    </row>
    <row r="188" spans="1:5" x14ac:dyDescent="0.2">
      <c r="A188" s="37"/>
      <c r="B188" s="37"/>
      <c r="C188" s="37"/>
      <c r="D188" s="37"/>
      <c r="E188" s="37"/>
    </row>
    <row r="189" spans="1:5" x14ac:dyDescent="0.2">
      <c r="A189" s="37"/>
      <c r="B189" s="37"/>
      <c r="C189" s="37"/>
      <c r="D189" s="37"/>
      <c r="E189" s="37"/>
    </row>
    <row r="190" spans="1:5" x14ac:dyDescent="0.2">
      <c r="A190" s="37"/>
      <c r="B190" s="37"/>
      <c r="C190" s="37"/>
      <c r="D190" s="37"/>
      <c r="E190" s="37"/>
    </row>
    <row r="191" spans="1:5" x14ac:dyDescent="0.2">
      <c r="A191" s="37"/>
      <c r="B191" s="37"/>
      <c r="C191" s="37"/>
      <c r="D191" s="37"/>
      <c r="E191" s="37"/>
    </row>
    <row r="192" spans="1:5" x14ac:dyDescent="0.2">
      <c r="A192" s="37"/>
      <c r="B192" s="37"/>
      <c r="C192" s="37"/>
      <c r="D192" s="37"/>
      <c r="E192" s="37"/>
    </row>
    <row r="193" spans="1:5" x14ac:dyDescent="0.2">
      <c r="A193" s="37"/>
      <c r="B193" s="37"/>
      <c r="C193" s="37"/>
      <c r="D193" s="37"/>
      <c r="E193" s="37"/>
    </row>
    <row r="194" spans="1:5" x14ac:dyDescent="0.2">
      <c r="A194" s="37"/>
      <c r="B194" s="37"/>
      <c r="C194" s="37"/>
      <c r="D194" s="37"/>
      <c r="E194" s="37"/>
    </row>
    <row r="195" spans="1:5" x14ac:dyDescent="0.2">
      <c r="A195" s="37"/>
      <c r="B195" s="37"/>
      <c r="C195" s="37"/>
      <c r="D195" s="37"/>
      <c r="E195" s="37"/>
    </row>
    <row r="196" spans="1:5" x14ac:dyDescent="0.2">
      <c r="A196" s="37"/>
      <c r="B196" s="37"/>
      <c r="C196" s="37"/>
      <c r="D196" s="37"/>
      <c r="E196" s="37"/>
    </row>
    <row r="197" spans="1:5" x14ac:dyDescent="0.2">
      <c r="A197" s="37"/>
      <c r="B197" s="37"/>
      <c r="C197" s="37"/>
      <c r="D197" s="37"/>
      <c r="E197" s="37"/>
    </row>
    <row r="198" spans="1:5" x14ac:dyDescent="0.2">
      <c r="A198" s="37"/>
      <c r="B198" s="37"/>
      <c r="C198" s="37"/>
      <c r="D198" s="37"/>
      <c r="E198" s="37"/>
    </row>
  </sheetData>
  <sheetProtection algorithmName="SHA-512" hashValue="bmnl3zgUF1uss+I8CJcEgN9UrbuKQKdZKwGYUVYv0l0RWFHfnbqy9Xt+jZORB9BaK6e4xOvd5/5HWpd23dUI6Q==" saltValue="KPsksd4EXvCoAYJk4v8Pxg==" spinCount="100000" sheet="1" objects="1" scenarios="1"/>
  <mergeCells count="2">
    <mergeCell ref="B2:F2"/>
    <mergeCell ref="B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1"/>
  <sheetViews>
    <sheetView workbookViewId="0">
      <selection activeCell="D43" sqref="D43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381" t="s">
        <v>136</v>
      </c>
      <c r="C2" s="381"/>
      <c r="D2" s="381"/>
      <c r="E2" s="381"/>
      <c r="F2" s="381"/>
    </row>
    <row r="3" spans="1:8" ht="15.75" x14ac:dyDescent="0.25">
      <c r="B3" s="382" t="s">
        <v>178</v>
      </c>
      <c r="C3" s="382"/>
      <c r="D3" s="382"/>
      <c r="E3" s="383"/>
      <c r="F3" s="14" t="s">
        <v>86</v>
      </c>
      <c r="G3" s="14" t="s">
        <v>162</v>
      </c>
      <c r="H3" s="14" t="s">
        <v>123</v>
      </c>
    </row>
    <row r="4" spans="1:8" ht="25.5" x14ac:dyDescent="0.2">
      <c r="A4" s="45" t="s">
        <v>133</v>
      </c>
      <c r="B4" s="29" t="s">
        <v>84</v>
      </c>
      <c r="C4" s="30" t="s">
        <v>24</v>
      </c>
      <c r="D4" s="30" t="s">
        <v>25</v>
      </c>
      <c r="E4" s="31" t="s">
        <v>26</v>
      </c>
      <c r="F4" s="15">
        <f>SUM(E:E)</f>
        <v>0</v>
      </c>
      <c r="G4" s="15">
        <f>((1475*PARAMETRI!C29)+(468*(PARAMETRI!C30+PARAMETRI!C31)))*2.5%</f>
        <v>0</v>
      </c>
      <c r="H4" s="15">
        <f>IF(F4&lt;G4,F4,G4)</f>
        <v>0</v>
      </c>
    </row>
    <row r="5" spans="1:8" x14ac:dyDescent="0.2">
      <c r="A5" s="37"/>
      <c r="B5" s="32"/>
      <c r="C5" s="33"/>
      <c r="D5" s="34"/>
      <c r="E5" s="33"/>
    </row>
    <row r="6" spans="1:8" x14ac:dyDescent="0.2">
      <c r="A6" s="37"/>
      <c r="B6" s="35"/>
      <c r="C6" s="35"/>
      <c r="D6" s="35"/>
      <c r="E6" s="35"/>
    </row>
    <row r="7" spans="1:8" x14ac:dyDescent="0.2">
      <c r="A7" s="37"/>
      <c r="B7" s="32"/>
      <c r="C7" s="33"/>
      <c r="D7" s="34"/>
      <c r="E7" s="33"/>
    </row>
    <row r="8" spans="1:8" x14ac:dyDescent="0.2">
      <c r="A8" s="37"/>
      <c r="B8" s="35"/>
      <c r="C8" s="35"/>
      <c r="D8" s="35"/>
      <c r="E8" s="35"/>
    </row>
    <row r="9" spans="1:8" x14ac:dyDescent="0.2">
      <c r="A9" s="37"/>
      <c r="B9" s="32"/>
      <c r="C9" s="33"/>
      <c r="D9" s="34"/>
      <c r="E9" s="33"/>
    </row>
    <row r="10" spans="1:8" x14ac:dyDescent="0.2">
      <c r="A10" s="37"/>
      <c r="B10" s="35"/>
      <c r="C10" s="35"/>
      <c r="D10" s="35"/>
      <c r="E10" s="35"/>
    </row>
    <row r="11" spans="1:8" x14ac:dyDescent="0.2">
      <c r="A11" s="37"/>
      <c r="B11" s="32"/>
      <c r="C11" s="33"/>
      <c r="D11" s="34"/>
      <c r="E11" s="33"/>
    </row>
    <row r="12" spans="1:8" x14ac:dyDescent="0.2">
      <c r="A12" s="37"/>
      <c r="B12" s="35"/>
      <c r="C12" s="35"/>
      <c r="D12" s="35"/>
      <c r="E12" s="35"/>
    </row>
    <row r="13" spans="1:8" x14ac:dyDescent="0.2">
      <c r="A13" s="37"/>
      <c r="B13" s="32"/>
      <c r="C13" s="33"/>
      <c r="D13" s="34"/>
      <c r="E13" s="33"/>
    </row>
    <row r="14" spans="1:8" x14ac:dyDescent="0.2">
      <c r="A14" s="37"/>
      <c r="B14" s="35"/>
      <c r="C14" s="35"/>
      <c r="D14" s="35"/>
      <c r="E14" s="36"/>
    </row>
    <row r="15" spans="1:8" x14ac:dyDescent="0.2">
      <c r="A15" s="37"/>
      <c r="B15" s="32"/>
      <c r="C15" s="33"/>
      <c r="D15" s="34"/>
      <c r="E15" s="33"/>
    </row>
    <row r="16" spans="1:8" x14ac:dyDescent="0.2">
      <c r="A16" s="37"/>
      <c r="B16" s="35"/>
      <c r="C16" s="35"/>
      <c r="D16" s="35"/>
      <c r="E16" s="35"/>
    </row>
    <row r="17" spans="1:8" x14ac:dyDescent="0.2">
      <c r="A17" s="37"/>
      <c r="B17" s="32"/>
      <c r="C17" s="33"/>
      <c r="D17" s="34"/>
      <c r="E17" s="33"/>
    </row>
    <row r="18" spans="1:8" x14ac:dyDescent="0.2">
      <c r="A18" s="37"/>
      <c r="B18" s="35"/>
      <c r="C18" s="35"/>
      <c r="D18" s="35"/>
      <c r="E18" s="35"/>
    </row>
    <row r="19" spans="1:8" x14ac:dyDescent="0.2">
      <c r="A19" s="37"/>
      <c r="B19" s="32"/>
      <c r="C19" s="33"/>
      <c r="D19" s="34"/>
      <c r="E19" s="33"/>
    </row>
    <row r="20" spans="1:8" x14ac:dyDescent="0.2">
      <c r="A20" s="37"/>
      <c r="B20" s="35"/>
      <c r="C20" s="35"/>
      <c r="D20" s="35"/>
      <c r="E20" s="35"/>
    </row>
    <row r="21" spans="1:8" x14ac:dyDescent="0.2">
      <c r="A21" s="37"/>
      <c r="B21" s="32"/>
      <c r="C21" s="33"/>
      <c r="D21" s="34"/>
      <c r="E21" s="33"/>
      <c r="H21" s="77"/>
    </row>
    <row r="22" spans="1:8" x14ac:dyDescent="0.2">
      <c r="A22" s="37"/>
      <c r="B22" s="35"/>
      <c r="C22" s="35"/>
      <c r="D22" s="35"/>
      <c r="E22" s="35"/>
    </row>
    <row r="23" spans="1:8" x14ac:dyDescent="0.2">
      <c r="A23" s="37"/>
      <c r="B23" s="32"/>
      <c r="C23" s="33"/>
      <c r="D23" s="34"/>
      <c r="E23" s="33"/>
    </row>
    <row r="24" spans="1:8" x14ac:dyDescent="0.2">
      <c r="A24" s="37"/>
      <c r="B24" s="35"/>
      <c r="C24" s="35"/>
      <c r="D24" s="35"/>
      <c r="E24" s="35"/>
    </row>
    <row r="25" spans="1:8" x14ac:dyDescent="0.2">
      <c r="A25" s="37"/>
      <c r="B25" s="32"/>
      <c r="C25" s="33"/>
      <c r="D25" s="34"/>
      <c r="E25" s="33"/>
    </row>
    <row r="26" spans="1:8" x14ac:dyDescent="0.2">
      <c r="A26" s="37"/>
      <c r="B26" s="35"/>
      <c r="C26" s="35"/>
      <c r="D26" s="35"/>
      <c r="E26" s="35"/>
    </row>
    <row r="27" spans="1:8" x14ac:dyDescent="0.2">
      <c r="A27" s="37"/>
      <c r="B27" s="32"/>
      <c r="C27" s="33"/>
      <c r="D27" s="34"/>
      <c r="E27" s="33"/>
    </row>
    <row r="28" spans="1:8" x14ac:dyDescent="0.2">
      <c r="A28" s="37"/>
      <c r="B28" s="35"/>
      <c r="C28" s="35"/>
      <c r="D28" s="35"/>
      <c r="E28" s="35"/>
    </row>
    <row r="29" spans="1:8" x14ac:dyDescent="0.2">
      <c r="A29" s="37"/>
      <c r="B29" s="32"/>
      <c r="C29" s="33"/>
      <c r="D29" s="34"/>
      <c r="E29" s="33"/>
    </row>
    <row r="30" spans="1:8" x14ac:dyDescent="0.2">
      <c r="A30" s="37"/>
      <c r="B30" s="35"/>
      <c r="C30" s="35"/>
      <c r="D30" s="35"/>
      <c r="E30" s="35"/>
    </row>
    <row r="31" spans="1:8" x14ac:dyDescent="0.2">
      <c r="A31" s="37"/>
      <c r="B31" s="37"/>
      <c r="C31" s="37"/>
      <c r="D31" s="37"/>
      <c r="E31" s="37"/>
    </row>
    <row r="32" spans="1:8" x14ac:dyDescent="0.2">
      <c r="A32" s="37"/>
      <c r="B32" s="37"/>
      <c r="C32" s="37"/>
      <c r="D32" s="37"/>
      <c r="E32" s="37"/>
    </row>
    <row r="33" spans="1:5" x14ac:dyDescent="0.2">
      <c r="A33" s="37"/>
      <c r="B33" s="37"/>
      <c r="C33" s="37"/>
      <c r="D33" s="37"/>
      <c r="E33" s="37"/>
    </row>
    <row r="34" spans="1:5" x14ac:dyDescent="0.2">
      <c r="A34" s="37"/>
      <c r="B34" s="37"/>
      <c r="C34" s="37"/>
      <c r="D34" s="37"/>
      <c r="E34" s="37"/>
    </row>
    <row r="35" spans="1:5" x14ac:dyDescent="0.2">
      <c r="A35" s="37"/>
      <c r="B35" s="37"/>
      <c r="C35" s="37"/>
      <c r="D35" s="37"/>
      <c r="E35" s="37"/>
    </row>
    <row r="36" spans="1:5" x14ac:dyDescent="0.2">
      <c r="A36" s="37"/>
      <c r="B36" s="37"/>
      <c r="C36" s="37"/>
      <c r="D36" s="37"/>
      <c r="E36" s="37"/>
    </row>
    <row r="37" spans="1:5" x14ac:dyDescent="0.2">
      <c r="A37" s="37"/>
      <c r="B37" s="37"/>
      <c r="C37" s="37"/>
      <c r="D37" s="37"/>
      <c r="E37" s="37"/>
    </row>
    <row r="38" spans="1:5" x14ac:dyDescent="0.2">
      <c r="A38" s="37"/>
      <c r="B38" s="37"/>
      <c r="C38" s="37"/>
      <c r="D38" s="37"/>
      <c r="E38" s="37"/>
    </row>
    <row r="39" spans="1:5" x14ac:dyDescent="0.2">
      <c r="A39" s="37"/>
      <c r="B39" s="37"/>
      <c r="C39" s="37"/>
      <c r="D39" s="37"/>
      <c r="E39" s="37"/>
    </row>
    <row r="40" spans="1:5" x14ac:dyDescent="0.2">
      <c r="A40" s="37"/>
      <c r="B40" s="37"/>
      <c r="C40" s="37"/>
      <c r="D40" s="37"/>
      <c r="E40" s="37"/>
    </row>
    <row r="41" spans="1:5" x14ac:dyDescent="0.2">
      <c r="A41" s="37"/>
      <c r="B41" s="37"/>
      <c r="C41" s="37"/>
      <c r="D41" s="37"/>
      <c r="E41" s="37"/>
    </row>
    <row r="42" spans="1:5" x14ac:dyDescent="0.2">
      <c r="A42" s="37"/>
      <c r="B42" s="37"/>
      <c r="C42" s="37"/>
      <c r="D42" s="37"/>
      <c r="E42" s="37"/>
    </row>
    <row r="43" spans="1:5" x14ac:dyDescent="0.2">
      <c r="A43" s="37"/>
      <c r="B43" s="37"/>
      <c r="C43" s="37"/>
      <c r="D43" s="37"/>
      <c r="E43" s="37"/>
    </row>
    <row r="44" spans="1:5" x14ac:dyDescent="0.2">
      <c r="A44" s="37"/>
      <c r="B44" s="37"/>
      <c r="C44" s="37"/>
      <c r="D44" s="37"/>
      <c r="E44" s="37"/>
    </row>
    <row r="45" spans="1:5" x14ac:dyDescent="0.2">
      <c r="A45" s="37"/>
      <c r="B45" s="37"/>
      <c r="C45" s="37"/>
      <c r="D45" s="37"/>
      <c r="E45" s="37"/>
    </row>
    <row r="46" spans="1:5" x14ac:dyDescent="0.2">
      <c r="A46" s="37"/>
      <c r="B46" s="37"/>
      <c r="C46" s="37"/>
      <c r="D46" s="37"/>
      <c r="E46" s="37"/>
    </row>
    <row r="47" spans="1:5" x14ac:dyDescent="0.2">
      <c r="A47" s="37"/>
      <c r="B47" s="37"/>
      <c r="C47" s="37"/>
      <c r="D47" s="37"/>
      <c r="E47" s="37"/>
    </row>
    <row r="48" spans="1:5" x14ac:dyDescent="0.2">
      <c r="A48" s="37"/>
      <c r="B48" s="37"/>
      <c r="C48" s="37"/>
      <c r="D48" s="37"/>
      <c r="E48" s="37"/>
    </row>
    <row r="49" spans="1:5" x14ac:dyDescent="0.2">
      <c r="A49" s="37"/>
      <c r="B49" s="37"/>
      <c r="C49" s="37"/>
      <c r="D49" s="37"/>
      <c r="E49" s="37"/>
    </row>
    <row r="50" spans="1:5" x14ac:dyDescent="0.2">
      <c r="A50" s="37"/>
      <c r="B50" s="37"/>
      <c r="C50" s="37"/>
      <c r="D50" s="37"/>
      <c r="E50" s="37"/>
    </row>
    <row r="51" spans="1:5" x14ac:dyDescent="0.2">
      <c r="A51" s="37"/>
      <c r="B51" s="37"/>
      <c r="C51" s="37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  <row r="55" spans="1:5" x14ac:dyDescent="0.2">
      <c r="A55" s="37"/>
      <c r="B55" s="37"/>
      <c r="C55" s="37"/>
      <c r="D55" s="37"/>
      <c r="E55" s="37"/>
    </row>
    <row r="56" spans="1:5" x14ac:dyDescent="0.2">
      <c r="A56" s="37"/>
      <c r="B56" s="37"/>
      <c r="C56" s="37"/>
      <c r="D56" s="37"/>
      <c r="E56" s="37"/>
    </row>
    <row r="57" spans="1:5" x14ac:dyDescent="0.2">
      <c r="A57" s="37"/>
      <c r="B57" s="37"/>
      <c r="C57" s="37"/>
      <c r="D57" s="37"/>
      <c r="E57" s="37"/>
    </row>
    <row r="58" spans="1:5" x14ac:dyDescent="0.2">
      <c r="A58" s="37"/>
      <c r="B58" s="37"/>
      <c r="C58" s="37"/>
      <c r="D58" s="37"/>
      <c r="E58" s="37"/>
    </row>
    <row r="59" spans="1:5" x14ac:dyDescent="0.2">
      <c r="A59" s="37"/>
      <c r="B59" s="37"/>
      <c r="C59" s="37"/>
      <c r="D59" s="37"/>
      <c r="E59" s="37"/>
    </row>
    <row r="60" spans="1:5" x14ac:dyDescent="0.2">
      <c r="A60" s="37"/>
      <c r="B60" s="37"/>
      <c r="C60" s="37"/>
      <c r="D60" s="37"/>
      <c r="E60" s="37"/>
    </row>
    <row r="61" spans="1:5" x14ac:dyDescent="0.2">
      <c r="A61" s="37"/>
      <c r="B61" s="37"/>
      <c r="C61" s="37"/>
      <c r="D61" s="37"/>
      <c r="E61" s="37"/>
    </row>
    <row r="62" spans="1:5" x14ac:dyDescent="0.2">
      <c r="A62" s="37"/>
      <c r="B62" s="37"/>
      <c r="C62" s="37"/>
      <c r="D62" s="37"/>
      <c r="E62" s="37"/>
    </row>
    <row r="63" spans="1:5" x14ac:dyDescent="0.2">
      <c r="A63" s="37"/>
      <c r="B63" s="37"/>
      <c r="C63" s="37"/>
      <c r="D63" s="37"/>
      <c r="E63" s="37"/>
    </row>
    <row r="64" spans="1:5" x14ac:dyDescent="0.2">
      <c r="A64" s="37"/>
      <c r="B64" s="37"/>
      <c r="C64" s="37"/>
      <c r="D64" s="37"/>
      <c r="E64" s="37"/>
    </row>
    <row r="65" spans="1:5" x14ac:dyDescent="0.2">
      <c r="A65" s="37"/>
      <c r="B65" s="37"/>
      <c r="C65" s="37"/>
      <c r="D65" s="37"/>
      <c r="E65" s="37"/>
    </row>
    <row r="66" spans="1:5" x14ac:dyDescent="0.2">
      <c r="A66" s="37"/>
      <c r="B66" s="37"/>
      <c r="C66" s="37"/>
      <c r="D66" s="37"/>
      <c r="E66" s="37"/>
    </row>
    <row r="67" spans="1:5" x14ac:dyDescent="0.2">
      <c r="A67" s="37"/>
      <c r="B67" s="37"/>
      <c r="C67" s="37"/>
      <c r="D67" s="37"/>
      <c r="E67" s="37"/>
    </row>
    <row r="68" spans="1:5" x14ac:dyDescent="0.2">
      <c r="A68" s="37"/>
      <c r="B68" s="37"/>
      <c r="C68" s="37"/>
      <c r="D68" s="37"/>
      <c r="E68" s="37"/>
    </row>
    <row r="69" spans="1:5" x14ac:dyDescent="0.2">
      <c r="A69" s="37"/>
      <c r="B69" s="37"/>
      <c r="C69" s="37"/>
      <c r="D69" s="37"/>
      <c r="E69" s="37"/>
    </row>
    <row r="70" spans="1:5" x14ac:dyDescent="0.2">
      <c r="A70" s="37"/>
      <c r="B70" s="37"/>
      <c r="C70" s="37"/>
      <c r="D70" s="37"/>
      <c r="E70" s="37"/>
    </row>
    <row r="71" spans="1:5" x14ac:dyDescent="0.2">
      <c r="A71" s="37"/>
      <c r="B71" s="37"/>
      <c r="C71" s="37"/>
      <c r="D71" s="37"/>
      <c r="E71" s="37"/>
    </row>
    <row r="72" spans="1:5" x14ac:dyDescent="0.2">
      <c r="A72" s="37"/>
      <c r="B72" s="37"/>
      <c r="C72" s="37"/>
      <c r="D72" s="37"/>
      <c r="E72" s="37"/>
    </row>
    <row r="73" spans="1:5" x14ac:dyDescent="0.2">
      <c r="A73" s="37"/>
      <c r="B73" s="37"/>
      <c r="C73" s="37"/>
      <c r="D73" s="37"/>
      <c r="E73" s="37"/>
    </row>
    <row r="74" spans="1:5" x14ac:dyDescent="0.2">
      <c r="A74" s="37"/>
      <c r="B74" s="37"/>
      <c r="C74" s="37"/>
      <c r="D74" s="37"/>
      <c r="E74" s="37"/>
    </row>
    <row r="75" spans="1:5" x14ac:dyDescent="0.2">
      <c r="A75" s="37"/>
      <c r="B75" s="37"/>
      <c r="C75" s="37"/>
      <c r="D75" s="37"/>
      <c r="E75" s="37"/>
    </row>
    <row r="76" spans="1:5" x14ac:dyDescent="0.2">
      <c r="A76" s="37"/>
      <c r="B76" s="37"/>
      <c r="C76" s="37"/>
      <c r="D76" s="37"/>
      <c r="E76" s="37"/>
    </row>
    <row r="77" spans="1:5" x14ac:dyDescent="0.2">
      <c r="A77" s="37"/>
      <c r="B77" s="37"/>
      <c r="C77" s="37"/>
      <c r="D77" s="37"/>
      <c r="E77" s="37"/>
    </row>
    <row r="78" spans="1:5" x14ac:dyDescent="0.2">
      <c r="A78" s="37"/>
      <c r="B78" s="37"/>
      <c r="C78" s="37"/>
      <c r="D78" s="37"/>
      <c r="E78" s="37"/>
    </row>
    <row r="79" spans="1:5" x14ac:dyDescent="0.2">
      <c r="A79" s="37"/>
      <c r="B79" s="37"/>
      <c r="C79" s="37"/>
      <c r="D79" s="37"/>
      <c r="E79" s="37"/>
    </row>
    <row r="80" spans="1:5" x14ac:dyDescent="0.2">
      <c r="A80" s="37"/>
      <c r="B80" s="37"/>
      <c r="C80" s="37"/>
      <c r="D80" s="37"/>
      <c r="E80" s="37"/>
    </row>
    <row r="81" spans="1:5" x14ac:dyDescent="0.2">
      <c r="A81" s="37"/>
      <c r="B81" s="37"/>
      <c r="C81" s="37"/>
      <c r="D81" s="37"/>
      <c r="E81" s="37"/>
    </row>
    <row r="82" spans="1:5" x14ac:dyDescent="0.2">
      <c r="A82" s="37"/>
      <c r="B82" s="37"/>
      <c r="C82" s="37"/>
      <c r="D82" s="37"/>
      <c r="E82" s="37"/>
    </row>
    <row r="83" spans="1:5" x14ac:dyDescent="0.2">
      <c r="A83" s="37"/>
      <c r="B83" s="37"/>
      <c r="C83" s="37"/>
      <c r="D83" s="37"/>
      <c r="E83" s="37"/>
    </row>
    <row r="84" spans="1:5" x14ac:dyDescent="0.2">
      <c r="A84" s="37"/>
      <c r="B84" s="37"/>
      <c r="C84" s="37"/>
      <c r="D84" s="37"/>
      <c r="E84" s="37"/>
    </row>
    <row r="85" spans="1:5" x14ac:dyDescent="0.2">
      <c r="A85" s="37"/>
      <c r="B85" s="37"/>
      <c r="C85" s="37"/>
      <c r="D85" s="37"/>
      <c r="E85" s="37"/>
    </row>
    <row r="86" spans="1:5" x14ac:dyDescent="0.2">
      <c r="A86" s="37"/>
      <c r="B86" s="37"/>
      <c r="C86" s="37"/>
      <c r="D86" s="37"/>
      <c r="E86" s="37"/>
    </row>
    <row r="87" spans="1:5" x14ac:dyDescent="0.2">
      <c r="A87" s="37"/>
      <c r="B87" s="37"/>
      <c r="C87" s="37"/>
      <c r="D87" s="37"/>
      <c r="E87" s="37"/>
    </row>
    <row r="88" spans="1:5" x14ac:dyDescent="0.2">
      <c r="A88" s="37"/>
      <c r="B88" s="37"/>
      <c r="C88" s="37"/>
      <c r="D88" s="37"/>
      <c r="E88" s="37"/>
    </row>
    <row r="89" spans="1:5" x14ac:dyDescent="0.2">
      <c r="A89" s="37"/>
      <c r="B89" s="37"/>
      <c r="C89" s="37"/>
      <c r="D89" s="37"/>
      <c r="E89" s="37"/>
    </row>
    <row r="90" spans="1:5" x14ac:dyDescent="0.2">
      <c r="A90" s="37"/>
      <c r="B90" s="37"/>
      <c r="C90" s="37"/>
      <c r="D90" s="37"/>
      <c r="E90" s="37"/>
    </row>
    <row r="91" spans="1:5" x14ac:dyDescent="0.2">
      <c r="A91" s="37"/>
      <c r="B91" s="37"/>
      <c r="C91" s="37"/>
      <c r="D91" s="37"/>
      <c r="E91" s="37"/>
    </row>
    <row r="92" spans="1:5" x14ac:dyDescent="0.2">
      <c r="A92" s="37"/>
      <c r="B92" s="37"/>
      <c r="C92" s="37"/>
      <c r="D92" s="37"/>
      <c r="E92" s="37"/>
    </row>
    <row r="93" spans="1:5" x14ac:dyDescent="0.2">
      <c r="A93" s="37"/>
      <c r="B93" s="37"/>
      <c r="C93" s="37"/>
      <c r="D93" s="37"/>
      <c r="E93" s="37"/>
    </row>
    <row r="94" spans="1:5" x14ac:dyDescent="0.2">
      <c r="A94" s="37"/>
      <c r="B94" s="37"/>
      <c r="C94" s="37"/>
      <c r="D94" s="37"/>
      <c r="E94" s="37"/>
    </row>
    <row r="95" spans="1:5" x14ac:dyDescent="0.2">
      <c r="A95" s="37"/>
      <c r="B95" s="37"/>
      <c r="C95" s="37"/>
      <c r="D95" s="37"/>
      <c r="E95" s="37"/>
    </row>
    <row r="96" spans="1:5" x14ac:dyDescent="0.2">
      <c r="A96" s="37"/>
      <c r="B96" s="37"/>
      <c r="C96" s="37"/>
      <c r="D96" s="37"/>
      <c r="E96" s="37"/>
    </row>
    <row r="97" spans="1:5" x14ac:dyDescent="0.2">
      <c r="A97" s="37"/>
      <c r="B97" s="37"/>
      <c r="C97" s="37"/>
      <c r="D97" s="37"/>
      <c r="E97" s="37"/>
    </row>
    <row r="98" spans="1:5" x14ac:dyDescent="0.2">
      <c r="A98" s="37"/>
      <c r="B98" s="37"/>
      <c r="C98" s="37"/>
      <c r="D98" s="37"/>
      <c r="E98" s="37"/>
    </row>
    <row r="99" spans="1:5" x14ac:dyDescent="0.2">
      <c r="A99" s="37"/>
      <c r="B99" s="37"/>
      <c r="C99" s="37"/>
      <c r="D99" s="37"/>
      <c r="E99" s="37"/>
    </row>
    <row r="100" spans="1:5" x14ac:dyDescent="0.2">
      <c r="A100" s="37"/>
      <c r="B100" s="37"/>
      <c r="C100" s="37"/>
      <c r="D100" s="37"/>
      <c r="E100" s="37"/>
    </row>
    <row r="101" spans="1:5" x14ac:dyDescent="0.2">
      <c r="A101" s="37"/>
      <c r="B101" s="37"/>
      <c r="C101" s="37"/>
      <c r="D101" s="37"/>
      <c r="E101" s="37"/>
    </row>
    <row r="102" spans="1:5" x14ac:dyDescent="0.2">
      <c r="A102" s="37"/>
      <c r="B102" s="37"/>
      <c r="C102" s="37"/>
      <c r="D102" s="37"/>
      <c r="E102" s="37"/>
    </row>
    <row r="103" spans="1:5" x14ac:dyDescent="0.2">
      <c r="A103" s="37"/>
      <c r="B103" s="37"/>
      <c r="C103" s="37"/>
      <c r="D103" s="37"/>
      <c r="E103" s="37"/>
    </row>
    <row r="104" spans="1:5" x14ac:dyDescent="0.2">
      <c r="A104" s="37"/>
      <c r="B104" s="37"/>
      <c r="C104" s="37"/>
      <c r="D104" s="37"/>
      <c r="E104" s="37"/>
    </row>
    <row r="105" spans="1:5" x14ac:dyDescent="0.2">
      <c r="A105" s="37"/>
      <c r="B105" s="37"/>
      <c r="C105" s="37"/>
      <c r="D105" s="37"/>
      <c r="E105" s="37"/>
    </row>
    <row r="106" spans="1:5" x14ac:dyDescent="0.2">
      <c r="A106" s="37"/>
      <c r="B106" s="37"/>
      <c r="C106" s="37"/>
      <c r="D106" s="37"/>
      <c r="E106" s="37"/>
    </row>
    <row r="107" spans="1:5" x14ac:dyDescent="0.2">
      <c r="A107" s="37"/>
      <c r="B107" s="37"/>
      <c r="C107" s="37"/>
      <c r="D107" s="37"/>
      <c r="E107" s="37"/>
    </row>
    <row r="108" spans="1:5" x14ac:dyDescent="0.2">
      <c r="A108" s="37"/>
      <c r="B108" s="37"/>
      <c r="C108" s="37"/>
      <c r="D108" s="37"/>
      <c r="E108" s="37"/>
    </row>
    <row r="109" spans="1:5" x14ac:dyDescent="0.2">
      <c r="A109" s="37"/>
      <c r="B109" s="37"/>
      <c r="C109" s="37"/>
      <c r="D109" s="37"/>
      <c r="E109" s="37"/>
    </row>
    <row r="110" spans="1:5" x14ac:dyDescent="0.2">
      <c r="A110" s="37"/>
      <c r="B110" s="37"/>
      <c r="C110" s="37"/>
      <c r="D110" s="37"/>
      <c r="E110" s="37"/>
    </row>
    <row r="111" spans="1:5" x14ac:dyDescent="0.2">
      <c r="A111" s="37"/>
      <c r="B111" s="37"/>
      <c r="C111" s="37"/>
      <c r="D111" s="37"/>
      <c r="E111" s="37"/>
    </row>
    <row r="112" spans="1:5" x14ac:dyDescent="0.2">
      <c r="A112" s="37"/>
      <c r="B112" s="37"/>
      <c r="C112" s="37"/>
      <c r="D112" s="37"/>
      <c r="E112" s="37"/>
    </row>
    <row r="113" spans="1:5" x14ac:dyDescent="0.2">
      <c r="A113" s="37"/>
      <c r="B113" s="37"/>
      <c r="C113" s="37"/>
      <c r="D113" s="37"/>
      <c r="E113" s="37"/>
    </row>
    <row r="114" spans="1:5" x14ac:dyDescent="0.2">
      <c r="A114" s="37"/>
      <c r="B114" s="37"/>
      <c r="C114" s="37"/>
      <c r="D114" s="37"/>
      <c r="E114" s="37"/>
    </row>
    <row r="115" spans="1:5" x14ac:dyDescent="0.2">
      <c r="A115" s="37"/>
      <c r="B115" s="37"/>
      <c r="C115" s="37"/>
      <c r="D115" s="37"/>
      <c r="E115" s="37"/>
    </row>
    <row r="116" spans="1:5" x14ac:dyDescent="0.2">
      <c r="A116" s="37"/>
      <c r="B116" s="37"/>
      <c r="C116" s="37"/>
      <c r="D116" s="37"/>
      <c r="E116" s="37"/>
    </row>
    <row r="117" spans="1:5" x14ac:dyDescent="0.2">
      <c r="A117" s="37"/>
      <c r="B117" s="37"/>
      <c r="C117" s="37"/>
      <c r="D117" s="37"/>
      <c r="E117" s="37"/>
    </row>
    <row r="118" spans="1:5" x14ac:dyDescent="0.2">
      <c r="A118" s="37"/>
      <c r="B118" s="37"/>
      <c r="C118" s="37"/>
      <c r="D118" s="37"/>
      <c r="E118" s="37"/>
    </row>
    <row r="119" spans="1:5" x14ac:dyDescent="0.2">
      <c r="A119" s="37"/>
      <c r="B119" s="37"/>
      <c r="C119" s="37"/>
      <c r="D119" s="37"/>
      <c r="E119" s="37"/>
    </row>
    <row r="120" spans="1:5" x14ac:dyDescent="0.2">
      <c r="A120" s="37"/>
      <c r="B120" s="37"/>
      <c r="C120" s="37"/>
      <c r="D120" s="37"/>
      <c r="E120" s="37"/>
    </row>
    <row r="121" spans="1:5" x14ac:dyDescent="0.2">
      <c r="A121" s="37"/>
      <c r="B121" s="37"/>
      <c r="C121" s="37"/>
      <c r="D121" s="37"/>
      <c r="E121" s="37"/>
    </row>
    <row r="122" spans="1:5" x14ac:dyDescent="0.2">
      <c r="A122" s="37"/>
      <c r="B122" s="37"/>
      <c r="C122" s="37"/>
      <c r="D122" s="37"/>
      <c r="E122" s="37"/>
    </row>
    <row r="123" spans="1:5" x14ac:dyDescent="0.2">
      <c r="A123" s="37"/>
      <c r="B123" s="37"/>
      <c r="C123" s="37"/>
      <c r="D123" s="37"/>
      <c r="E123" s="37"/>
    </row>
    <row r="124" spans="1:5" x14ac:dyDescent="0.2">
      <c r="A124" s="37"/>
      <c r="B124" s="37"/>
      <c r="C124" s="37"/>
      <c r="D124" s="37"/>
      <c r="E124" s="37"/>
    </row>
    <row r="125" spans="1:5" x14ac:dyDescent="0.2">
      <c r="A125" s="37"/>
      <c r="B125" s="37"/>
      <c r="C125" s="37"/>
      <c r="D125" s="37"/>
      <c r="E125" s="37"/>
    </row>
    <row r="126" spans="1:5" x14ac:dyDescent="0.2">
      <c r="A126" s="37"/>
      <c r="B126" s="37"/>
      <c r="C126" s="37"/>
      <c r="D126" s="37"/>
      <c r="E126" s="37"/>
    </row>
    <row r="127" spans="1:5" x14ac:dyDescent="0.2">
      <c r="A127" s="37"/>
      <c r="B127" s="37"/>
      <c r="C127" s="37"/>
      <c r="D127" s="37"/>
      <c r="E127" s="37"/>
    </row>
    <row r="128" spans="1:5" x14ac:dyDescent="0.2">
      <c r="A128" s="37"/>
      <c r="B128" s="37"/>
      <c r="C128" s="37"/>
      <c r="D128" s="37"/>
      <c r="E128" s="37"/>
    </row>
    <row r="129" spans="1:5" x14ac:dyDescent="0.2">
      <c r="A129" s="37"/>
      <c r="B129" s="37"/>
      <c r="C129" s="37"/>
      <c r="D129" s="37"/>
      <c r="E129" s="37"/>
    </row>
    <row r="130" spans="1:5" x14ac:dyDescent="0.2">
      <c r="A130" s="37"/>
      <c r="B130" s="37"/>
      <c r="C130" s="37"/>
      <c r="D130" s="37"/>
      <c r="E130" s="37"/>
    </row>
    <row r="131" spans="1:5" x14ac:dyDescent="0.2">
      <c r="A131" s="37"/>
      <c r="B131" s="37"/>
      <c r="C131" s="37"/>
      <c r="D131" s="37"/>
      <c r="E131" s="37"/>
    </row>
    <row r="132" spans="1:5" x14ac:dyDescent="0.2">
      <c r="A132" s="37"/>
      <c r="B132" s="37"/>
      <c r="C132" s="37"/>
      <c r="D132" s="37"/>
      <c r="E132" s="37"/>
    </row>
    <row r="133" spans="1:5" x14ac:dyDescent="0.2">
      <c r="A133" s="37"/>
      <c r="B133" s="37"/>
      <c r="C133" s="37"/>
      <c r="D133" s="37"/>
      <c r="E133" s="37"/>
    </row>
    <row r="134" spans="1:5" x14ac:dyDescent="0.2">
      <c r="A134" s="37"/>
      <c r="B134" s="37"/>
      <c r="C134" s="37"/>
      <c r="D134" s="37"/>
      <c r="E134" s="37"/>
    </row>
    <row r="135" spans="1:5" x14ac:dyDescent="0.2">
      <c r="A135" s="37"/>
      <c r="B135" s="37"/>
      <c r="C135" s="37"/>
      <c r="D135" s="37"/>
      <c r="E135" s="37"/>
    </row>
    <row r="136" spans="1:5" x14ac:dyDescent="0.2">
      <c r="A136" s="37"/>
      <c r="B136" s="37"/>
      <c r="C136" s="37"/>
      <c r="D136" s="37"/>
      <c r="E136" s="37"/>
    </row>
    <row r="137" spans="1:5" x14ac:dyDescent="0.2">
      <c r="A137" s="37"/>
      <c r="B137" s="37"/>
      <c r="C137" s="37"/>
      <c r="D137" s="37"/>
      <c r="E137" s="37"/>
    </row>
    <row r="138" spans="1:5" x14ac:dyDescent="0.2">
      <c r="A138" s="37"/>
      <c r="B138" s="37"/>
      <c r="C138" s="37"/>
      <c r="D138" s="37"/>
      <c r="E138" s="37"/>
    </row>
    <row r="139" spans="1:5" x14ac:dyDescent="0.2">
      <c r="A139" s="37"/>
      <c r="B139" s="37"/>
      <c r="C139" s="37"/>
      <c r="D139" s="37"/>
      <c r="E139" s="37"/>
    </row>
    <row r="140" spans="1:5" x14ac:dyDescent="0.2">
      <c r="A140" s="37"/>
      <c r="B140" s="37"/>
      <c r="C140" s="37"/>
      <c r="D140" s="37"/>
      <c r="E140" s="37"/>
    </row>
    <row r="141" spans="1:5" x14ac:dyDescent="0.2">
      <c r="A141" s="37"/>
      <c r="B141" s="37"/>
      <c r="C141" s="37"/>
      <c r="D141" s="37"/>
      <c r="E141" s="37"/>
    </row>
    <row r="142" spans="1:5" x14ac:dyDescent="0.2">
      <c r="A142" s="37"/>
      <c r="B142" s="37"/>
      <c r="C142" s="37"/>
      <c r="D142" s="37"/>
      <c r="E142" s="37"/>
    </row>
    <row r="143" spans="1:5" x14ac:dyDescent="0.2">
      <c r="A143" s="37"/>
      <c r="B143" s="37"/>
      <c r="C143" s="37"/>
      <c r="D143" s="37"/>
      <c r="E143" s="37"/>
    </row>
    <row r="144" spans="1:5" x14ac:dyDescent="0.2">
      <c r="A144" s="37"/>
      <c r="B144" s="37"/>
      <c r="C144" s="37"/>
      <c r="D144" s="37"/>
      <c r="E144" s="37"/>
    </row>
    <row r="145" spans="1:5" x14ac:dyDescent="0.2">
      <c r="A145" s="37"/>
      <c r="B145" s="37"/>
      <c r="C145" s="37"/>
      <c r="D145" s="37"/>
      <c r="E145" s="37"/>
    </row>
    <row r="146" spans="1:5" x14ac:dyDescent="0.2">
      <c r="A146" s="37"/>
      <c r="B146" s="37"/>
      <c r="C146" s="37"/>
      <c r="D146" s="37"/>
      <c r="E146" s="37"/>
    </row>
    <row r="147" spans="1:5" x14ac:dyDescent="0.2">
      <c r="A147" s="37"/>
      <c r="B147" s="37"/>
      <c r="C147" s="37"/>
      <c r="D147" s="37"/>
      <c r="E147" s="37"/>
    </row>
    <row r="148" spans="1:5" x14ac:dyDescent="0.2">
      <c r="A148" s="37"/>
      <c r="B148" s="37"/>
      <c r="C148" s="37"/>
      <c r="D148" s="37"/>
      <c r="E148" s="37"/>
    </row>
    <row r="149" spans="1:5" x14ac:dyDescent="0.2">
      <c r="A149" s="37"/>
      <c r="B149" s="37"/>
      <c r="C149" s="37"/>
      <c r="D149" s="37"/>
      <c r="E149" s="37"/>
    </row>
    <row r="150" spans="1:5" x14ac:dyDescent="0.2">
      <c r="A150" s="37"/>
      <c r="B150" s="37"/>
      <c r="C150" s="37"/>
      <c r="D150" s="37"/>
      <c r="E150" s="37"/>
    </row>
    <row r="151" spans="1:5" x14ac:dyDescent="0.2">
      <c r="A151" s="37"/>
      <c r="B151" s="37"/>
      <c r="C151" s="37"/>
      <c r="D151" s="37"/>
      <c r="E151" s="37"/>
    </row>
    <row r="152" spans="1:5" x14ac:dyDescent="0.2">
      <c r="A152" s="37"/>
      <c r="B152" s="37"/>
      <c r="C152" s="37"/>
      <c r="D152" s="37"/>
      <c r="E152" s="37"/>
    </row>
    <row r="153" spans="1:5" x14ac:dyDescent="0.2">
      <c r="A153" s="37"/>
      <c r="B153" s="37"/>
      <c r="C153" s="37"/>
      <c r="D153" s="37"/>
      <c r="E153" s="37"/>
    </row>
    <row r="154" spans="1:5" x14ac:dyDescent="0.2">
      <c r="A154" s="37"/>
      <c r="B154" s="37"/>
      <c r="C154" s="37"/>
      <c r="D154" s="37"/>
      <c r="E154" s="37"/>
    </row>
    <row r="155" spans="1:5" x14ac:dyDescent="0.2">
      <c r="A155" s="37"/>
      <c r="B155" s="37"/>
      <c r="C155" s="37"/>
      <c r="D155" s="37"/>
      <c r="E155" s="37"/>
    </row>
    <row r="156" spans="1:5" x14ac:dyDescent="0.2">
      <c r="A156" s="37"/>
      <c r="B156" s="37"/>
      <c r="C156" s="37"/>
      <c r="D156" s="37"/>
      <c r="E156" s="37"/>
    </row>
    <row r="157" spans="1:5" x14ac:dyDescent="0.2">
      <c r="A157" s="37"/>
      <c r="B157" s="37"/>
      <c r="C157" s="37"/>
      <c r="D157" s="37"/>
      <c r="E157" s="37"/>
    </row>
    <row r="158" spans="1:5" x14ac:dyDescent="0.2">
      <c r="A158" s="37"/>
      <c r="B158" s="37"/>
      <c r="C158" s="37"/>
      <c r="D158" s="37"/>
      <c r="E158" s="37"/>
    </row>
    <row r="159" spans="1:5" x14ac:dyDescent="0.2">
      <c r="A159" s="37"/>
      <c r="B159" s="37"/>
      <c r="C159" s="37"/>
      <c r="D159" s="37"/>
      <c r="E159" s="37"/>
    </row>
    <row r="160" spans="1:5" x14ac:dyDescent="0.2">
      <c r="A160" s="37"/>
      <c r="B160" s="37"/>
      <c r="C160" s="37"/>
      <c r="D160" s="37"/>
      <c r="E160" s="37"/>
    </row>
    <row r="161" spans="1:5" x14ac:dyDescent="0.2">
      <c r="A161" s="37"/>
      <c r="B161" s="37"/>
      <c r="C161" s="37"/>
      <c r="D161" s="37"/>
      <c r="E161" s="37"/>
    </row>
    <row r="162" spans="1:5" x14ac:dyDescent="0.2">
      <c r="A162" s="37"/>
      <c r="B162" s="37"/>
      <c r="C162" s="37"/>
      <c r="D162" s="37"/>
      <c r="E162" s="37"/>
    </row>
    <row r="163" spans="1:5" x14ac:dyDescent="0.2">
      <c r="A163" s="37"/>
      <c r="B163" s="37"/>
      <c r="C163" s="37"/>
      <c r="D163" s="37"/>
      <c r="E163" s="37"/>
    </row>
    <row r="164" spans="1:5" x14ac:dyDescent="0.2">
      <c r="A164" s="37"/>
      <c r="B164" s="37"/>
      <c r="C164" s="37"/>
      <c r="D164" s="37"/>
      <c r="E164" s="37"/>
    </row>
    <row r="165" spans="1:5" x14ac:dyDescent="0.2">
      <c r="A165" s="37"/>
      <c r="B165" s="37"/>
      <c r="C165" s="37"/>
      <c r="D165" s="37"/>
      <c r="E165" s="37"/>
    </row>
    <row r="166" spans="1:5" x14ac:dyDescent="0.2">
      <c r="A166" s="37"/>
      <c r="B166" s="37"/>
      <c r="C166" s="37"/>
      <c r="D166" s="37"/>
      <c r="E166" s="37"/>
    </row>
    <row r="167" spans="1:5" x14ac:dyDescent="0.2">
      <c r="A167" s="37"/>
      <c r="B167" s="37"/>
      <c r="C167" s="37"/>
      <c r="D167" s="37"/>
      <c r="E167" s="37"/>
    </row>
    <row r="168" spans="1:5" x14ac:dyDescent="0.2">
      <c r="A168" s="37"/>
      <c r="B168" s="37"/>
      <c r="C168" s="37"/>
      <c r="D168" s="37"/>
      <c r="E168" s="37"/>
    </row>
    <row r="169" spans="1:5" x14ac:dyDescent="0.2">
      <c r="A169" s="37"/>
      <c r="B169" s="37"/>
      <c r="C169" s="37"/>
      <c r="D169" s="37"/>
      <c r="E169" s="37"/>
    </row>
    <row r="170" spans="1:5" x14ac:dyDescent="0.2">
      <c r="A170" s="37"/>
      <c r="B170" s="37"/>
      <c r="C170" s="37"/>
      <c r="D170" s="37"/>
      <c r="E170" s="37"/>
    </row>
    <row r="171" spans="1:5" x14ac:dyDescent="0.2">
      <c r="A171" s="37"/>
      <c r="B171" s="37"/>
      <c r="C171" s="37"/>
      <c r="D171" s="37"/>
      <c r="E171" s="37"/>
    </row>
    <row r="172" spans="1:5" x14ac:dyDescent="0.2">
      <c r="A172" s="37"/>
      <c r="B172" s="37"/>
      <c r="C172" s="37"/>
      <c r="D172" s="37"/>
      <c r="E172" s="37"/>
    </row>
    <row r="173" spans="1:5" x14ac:dyDescent="0.2">
      <c r="A173" s="37"/>
      <c r="B173" s="37"/>
      <c r="C173" s="37"/>
      <c r="D173" s="37"/>
      <c r="E173" s="37"/>
    </row>
    <row r="174" spans="1:5" x14ac:dyDescent="0.2">
      <c r="A174" s="37"/>
      <c r="B174" s="37"/>
      <c r="C174" s="37"/>
      <c r="D174" s="37"/>
      <c r="E174" s="37"/>
    </row>
    <row r="175" spans="1:5" x14ac:dyDescent="0.2">
      <c r="A175" s="37"/>
      <c r="B175" s="37"/>
      <c r="C175" s="37"/>
      <c r="D175" s="37"/>
      <c r="E175" s="37"/>
    </row>
    <row r="176" spans="1:5" x14ac:dyDescent="0.2">
      <c r="A176" s="37"/>
      <c r="B176" s="37"/>
      <c r="C176" s="37"/>
      <c r="D176" s="37"/>
      <c r="E176" s="37"/>
    </row>
    <row r="177" spans="1:5" x14ac:dyDescent="0.2">
      <c r="A177" s="37"/>
      <c r="B177" s="37"/>
      <c r="C177" s="37"/>
      <c r="D177" s="37"/>
      <c r="E177" s="37"/>
    </row>
    <row r="178" spans="1:5" x14ac:dyDescent="0.2">
      <c r="A178" s="37"/>
      <c r="B178" s="37"/>
      <c r="C178" s="37"/>
      <c r="D178" s="37"/>
      <c r="E178" s="37"/>
    </row>
    <row r="179" spans="1:5" x14ac:dyDescent="0.2">
      <c r="A179" s="37"/>
      <c r="B179" s="37"/>
      <c r="C179" s="37"/>
      <c r="D179" s="37"/>
      <c r="E179" s="37"/>
    </row>
    <row r="180" spans="1:5" x14ac:dyDescent="0.2">
      <c r="A180" s="37"/>
      <c r="B180" s="37"/>
      <c r="C180" s="37"/>
      <c r="D180" s="37"/>
      <c r="E180" s="37"/>
    </row>
    <row r="181" spans="1:5" x14ac:dyDescent="0.2">
      <c r="A181" s="37"/>
      <c r="B181" s="37"/>
      <c r="C181" s="37"/>
      <c r="D181" s="37"/>
      <c r="E181" s="37"/>
    </row>
    <row r="182" spans="1:5" x14ac:dyDescent="0.2">
      <c r="A182" s="37"/>
      <c r="B182" s="37"/>
      <c r="C182" s="37"/>
      <c r="D182" s="37"/>
      <c r="E182" s="37"/>
    </row>
    <row r="183" spans="1:5" x14ac:dyDescent="0.2">
      <c r="A183" s="37"/>
      <c r="B183" s="37"/>
      <c r="C183" s="37"/>
      <c r="D183" s="37"/>
      <c r="E183" s="37"/>
    </row>
    <row r="184" spans="1:5" x14ac:dyDescent="0.2">
      <c r="A184" s="37"/>
      <c r="B184" s="37"/>
      <c r="C184" s="37"/>
      <c r="D184" s="37"/>
      <c r="E184" s="37"/>
    </row>
    <row r="185" spans="1:5" x14ac:dyDescent="0.2">
      <c r="A185" s="37"/>
      <c r="B185" s="37"/>
      <c r="C185" s="37"/>
      <c r="D185" s="37"/>
      <c r="E185" s="37"/>
    </row>
    <row r="186" spans="1:5" x14ac:dyDescent="0.2">
      <c r="A186" s="37"/>
      <c r="B186" s="37"/>
      <c r="C186" s="37"/>
      <c r="D186" s="37"/>
      <c r="E186" s="37"/>
    </row>
    <row r="187" spans="1:5" x14ac:dyDescent="0.2">
      <c r="A187" s="37"/>
      <c r="B187" s="37"/>
      <c r="C187" s="37"/>
      <c r="D187" s="37"/>
      <c r="E187" s="37"/>
    </row>
    <row r="188" spans="1:5" x14ac:dyDescent="0.2">
      <c r="A188" s="37"/>
      <c r="B188" s="37"/>
      <c r="C188" s="37"/>
      <c r="D188" s="37"/>
      <c r="E188" s="37"/>
    </row>
    <row r="189" spans="1:5" x14ac:dyDescent="0.2">
      <c r="A189" s="37"/>
      <c r="B189" s="37"/>
      <c r="C189" s="37"/>
      <c r="D189" s="37"/>
      <c r="E189" s="37"/>
    </row>
    <row r="190" spans="1:5" x14ac:dyDescent="0.2">
      <c r="A190" s="37"/>
      <c r="B190" s="37"/>
      <c r="C190" s="37"/>
      <c r="D190" s="37"/>
      <c r="E190" s="37"/>
    </row>
    <row r="191" spans="1:5" x14ac:dyDescent="0.2">
      <c r="A191" s="37"/>
      <c r="B191" s="37"/>
      <c r="C191" s="37"/>
      <c r="D191" s="37"/>
      <c r="E191" s="37"/>
    </row>
    <row r="192" spans="1:5" x14ac:dyDescent="0.2">
      <c r="A192" s="37"/>
      <c r="B192" s="37"/>
      <c r="C192" s="37"/>
      <c r="D192" s="37"/>
      <c r="E192" s="37"/>
    </row>
    <row r="193" spans="1:5" x14ac:dyDescent="0.2">
      <c r="A193" s="37"/>
      <c r="B193" s="37"/>
      <c r="C193" s="37"/>
      <c r="D193" s="37"/>
      <c r="E193" s="37"/>
    </row>
    <row r="194" spans="1:5" x14ac:dyDescent="0.2">
      <c r="A194" s="37"/>
      <c r="B194" s="37"/>
      <c r="C194" s="37"/>
      <c r="D194" s="37"/>
      <c r="E194" s="37"/>
    </row>
    <row r="195" spans="1:5" x14ac:dyDescent="0.2">
      <c r="A195" s="37"/>
      <c r="B195" s="37"/>
      <c r="C195" s="37"/>
      <c r="D195" s="37"/>
      <c r="E195" s="37"/>
    </row>
    <row r="196" spans="1:5" x14ac:dyDescent="0.2">
      <c r="A196" s="37"/>
      <c r="B196" s="37"/>
      <c r="C196" s="37"/>
      <c r="D196" s="37"/>
      <c r="E196" s="37"/>
    </row>
    <row r="197" spans="1:5" x14ac:dyDescent="0.2">
      <c r="A197" s="37"/>
      <c r="B197" s="37"/>
      <c r="C197" s="37"/>
      <c r="D197" s="37"/>
      <c r="E197" s="37"/>
    </row>
    <row r="198" spans="1:5" x14ac:dyDescent="0.2">
      <c r="A198" s="37"/>
      <c r="B198" s="37"/>
      <c r="C198" s="37"/>
      <c r="D198" s="37"/>
      <c r="E198" s="37"/>
    </row>
    <row r="199" spans="1:5" x14ac:dyDescent="0.2">
      <c r="A199" s="37"/>
      <c r="B199" s="37"/>
      <c r="C199" s="37"/>
      <c r="D199" s="37"/>
      <c r="E199" s="37"/>
    </row>
    <row r="200" spans="1:5" x14ac:dyDescent="0.2">
      <c r="A200" s="37"/>
      <c r="B200" s="37"/>
      <c r="C200" s="37"/>
      <c r="D200" s="37"/>
      <c r="E200" s="37"/>
    </row>
    <row r="201" spans="1:5" x14ac:dyDescent="0.2">
      <c r="A201" s="37"/>
      <c r="B201" s="37"/>
      <c r="C201" s="37"/>
      <c r="D201" s="37"/>
      <c r="E201" s="37"/>
    </row>
    <row r="202" spans="1:5" x14ac:dyDescent="0.2">
      <c r="A202" s="37"/>
      <c r="B202" s="37"/>
      <c r="C202" s="37"/>
      <c r="D202" s="37"/>
      <c r="E202" s="37"/>
    </row>
    <row r="203" spans="1:5" x14ac:dyDescent="0.2">
      <c r="A203" s="37"/>
      <c r="B203" s="37"/>
      <c r="C203" s="37"/>
      <c r="D203" s="37"/>
      <c r="E203" s="37"/>
    </row>
    <row r="204" spans="1:5" x14ac:dyDescent="0.2">
      <c r="A204" s="37"/>
      <c r="B204" s="37"/>
      <c r="C204" s="37"/>
      <c r="D204" s="37"/>
      <c r="E204" s="37"/>
    </row>
    <row r="205" spans="1:5" x14ac:dyDescent="0.2">
      <c r="A205" s="37"/>
      <c r="B205" s="37"/>
      <c r="C205" s="37"/>
      <c r="D205" s="37"/>
      <c r="E205" s="37"/>
    </row>
    <row r="206" spans="1:5" x14ac:dyDescent="0.2">
      <c r="A206" s="37"/>
      <c r="B206" s="37"/>
      <c r="C206" s="37"/>
      <c r="D206" s="37"/>
      <c r="E206" s="37"/>
    </row>
    <row r="207" spans="1:5" x14ac:dyDescent="0.2">
      <c r="A207" s="37"/>
      <c r="B207" s="37"/>
      <c r="C207" s="37"/>
      <c r="D207" s="37"/>
      <c r="E207" s="37"/>
    </row>
    <row r="208" spans="1:5" x14ac:dyDescent="0.2">
      <c r="A208" s="37"/>
      <c r="B208" s="37"/>
      <c r="C208" s="37"/>
      <c r="D208" s="37"/>
      <c r="E208" s="37"/>
    </row>
    <row r="209" spans="1:5" x14ac:dyDescent="0.2">
      <c r="A209" s="37"/>
      <c r="B209" s="37"/>
      <c r="C209" s="37"/>
      <c r="D209" s="37"/>
      <c r="E209" s="37"/>
    </row>
    <row r="210" spans="1:5" x14ac:dyDescent="0.2">
      <c r="A210" s="37"/>
      <c r="B210" s="37"/>
      <c r="C210" s="37"/>
      <c r="D210" s="37"/>
      <c r="E210" s="37"/>
    </row>
    <row r="211" spans="1:5" x14ac:dyDescent="0.2">
      <c r="A211" s="37"/>
      <c r="B211" s="37"/>
      <c r="C211" s="37"/>
      <c r="D211" s="37"/>
      <c r="E211" s="37"/>
    </row>
    <row r="212" spans="1:5" x14ac:dyDescent="0.2">
      <c r="A212" s="37"/>
      <c r="B212" s="37"/>
      <c r="C212" s="37"/>
      <c r="D212" s="37"/>
      <c r="E212" s="37"/>
    </row>
    <row r="213" spans="1:5" x14ac:dyDescent="0.2">
      <c r="A213" s="37"/>
      <c r="B213" s="37"/>
      <c r="C213" s="37"/>
      <c r="D213" s="37"/>
      <c r="E213" s="37"/>
    </row>
    <row r="214" spans="1:5" x14ac:dyDescent="0.2">
      <c r="A214" s="37"/>
      <c r="B214" s="37"/>
      <c r="C214" s="37"/>
      <c r="D214" s="37"/>
      <c r="E214" s="37"/>
    </row>
    <row r="215" spans="1:5" x14ac:dyDescent="0.2">
      <c r="A215" s="37"/>
      <c r="B215" s="37"/>
      <c r="C215" s="37"/>
      <c r="D215" s="37"/>
      <c r="E215" s="37"/>
    </row>
    <row r="216" spans="1:5" x14ac:dyDescent="0.2">
      <c r="A216" s="37"/>
      <c r="B216" s="37"/>
      <c r="C216" s="37"/>
      <c r="D216" s="37"/>
      <c r="E216" s="37"/>
    </row>
    <row r="217" spans="1:5" x14ac:dyDescent="0.2">
      <c r="A217" s="37"/>
      <c r="B217" s="37"/>
      <c r="C217" s="37"/>
      <c r="D217" s="37"/>
      <c r="E217" s="37"/>
    </row>
    <row r="218" spans="1:5" x14ac:dyDescent="0.2">
      <c r="A218" s="37"/>
      <c r="B218" s="37"/>
      <c r="C218" s="37"/>
      <c r="D218" s="37"/>
      <c r="E218" s="37"/>
    </row>
    <row r="219" spans="1:5" x14ac:dyDescent="0.2">
      <c r="A219" s="37"/>
      <c r="B219" s="37"/>
      <c r="C219" s="37"/>
      <c r="D219" s="37"/>
      <c r="E219" s="37"/>
    </row>
    <row r="220" spans="1:5" x14ac:dyDescent="0.2">
      <c r="A220" s="37"/>
      <c r="B220" s="37"/>
      <c r="C220" s="37"/>
      <c r="D220" s="37"/>
      <c r="E220" s="37"/>
    </row>
    <row r="221" spans="1:5" x14ac:dyDescent="0.2">
      <c r="A221" s="37"/>
      <c r="B221" s="37"/>
      <c r="C221" s="37"/>
      <c r="D221" s="37"/>
      <c r="E221" s="37"/>
    </row>
  </sheetData>
  <sheetProtection algorithmName="SHA-512" hashValue="AFTGSogt7Md0Gzgkd7sNUClNgTq0GSETljxJY1Migw7QHL2JkYsqOgHUd9HT3pfsQf/wBD61f7m8TPFV6Elfag==" saltValue="G6W6w5Fo3IX45+tCyyRsXQ==" spinCount="100000" sheet="1" objects="1" scenarios="1"/>
  <mergeCells count="2">
    <mergeCell ref="B2:F2"/>
    <mergeCell ref="B3:E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workbookViewId="0">
      <selection activeCell="E8" sqref="E8"/>
    </sheetView>
  </sheetViews>
  <sheetFormatPr defaultColWidth="11.42578125" defaultRowHeight="12.75" x14ac:dyDescent="0.2"/>
  <cols>
    <col min="1" max="1" width="34.140625" style="37" bestFit="1" customWidth="1"/>
    <col min="2" max="2" width="34" style="37" customWidth="1"/>
    <col min="3" max="3" width="9.42578125" style="37" customWidth="1"/>
    <col min="4" max="4" width="16.28515625" style="37" customWidth="1"/>
    <col min="5" max="5" width="12.85546875" style="37" bestFit="1" customWidth="1"/>
    <col min="6" max="6" width="16.85546875" style="37" customWidth="1"/>
    <col min="7" max="7" width="13.5703125" style="37" customWidth="1"/>
    <col min="8" max="8" width="15" style="37" bestFit="1" customWidth="1"/>
    <col min="9" max="9" width="12.28515625" style="37" bestFit="1" customWidth="1"/>
    <col min="10" max="10" width="14.7109375" style="37" customWidth="1"/>
    <col min="11" max="12" width="11.42578125" style="37"/>
    <col min="13" max="13" width="26.5703125" style="37" bestFit="1" customWidth="1"/>
    <col min="14" max="15" width="11.42578125" style="37"/>
    <col min="16" max="16" width="15.140625" style="37" customWidth="1"/>
    <col min="17" max="18" width="11.42578125" style="37"/>
    <col min="19" max="19" width="30.28515625" style="37" bestFit="1" customWidth="1"/>
    <col min="20" max="21" width="11.42578125" style="37"/>
    <col min="22" max="22" width="15.140625" style="37" customWidth="1"/>
    <col min="23" max="24" width="11.42578125" style="37"/>
    <col min="25" max="27" width="11.42578125" style="74"/>
    <col min="28" max="28" width="20" style="74" bestFit="1" customWidth="1"/>
    <col min="29" max="29" width="11.42578125" style="74"/>
    <col min="30" max="16384" width="11.42578125" style="37"/>
  </cols>
  <sheetData>
    <row r="1" spans="1:28" x14ac:dyDescent="0.2">
      <c r="AB1" s="74" t="s">
        <v>200</v>
      </c>
    </row>
    <row r="2" spans="1:28" ht="15.75" x14ac:dyDescent="0.25">
      <c r="B2" s="388" t="s">
        <v>88</v>
      </c>
      <c r="C2" s="388"/>
      <c r="D2" s="388"/>
      <c r="E2" s="388"/>
      <c r="F2" s="388"/>
      <c r="AB2" s="254" t="s">
        <v>194</v>
      </c>
    </row>
    <row r="3" spans="1:28" ht="15.75" x14ac:dyDescent="0.25">
      <c r="B3" s="389" t="s">
        <v>173</v>
      </c>
      <c r="C3" s="389"/>
      <c r="D3" s="389"/>
      <c r="E3" s="390"/>
      <c r="F3" s="95"/>
      <c r="G3" s="50"/>
      <c r="AB3" s="254" t="s">
        <v>195</v>
      </c>
    </row>
    <row r="4" spans="1:28" ht="15.75" x14ac:dyDescent="0.25">
      <c r="B4" s="390" t="s">
        <v>202</v>
      </c>
      <c r="C4" s="391"/>
      <c r="D4" s="392"/>
      <c r="E4" s="253">
        <f>PARAMETRI!B34</f>
        <v>0</v>
      </c>
      <c r="F4" s="72"/>
      <c r="AB4" s="254" t="s">
        <v>196</v>
      </c>
    </row>
    <row r="5" spans="1:28" ht="15.75" x14ac:dyDescent="0.25">
      <c r="B5" s="390" t="s">
        <v>282</v>
      </c>
      <c r="C5" s="391"/>
      <c r="D5" s="391"/>
      <c r="E5" s="320" t="s">
        <v>284</v>
      </c>
      <c r="F5" s="72"/>
      <c r="AB5" s="254"/>
    </row>
    <row r="6" spans="1:28" ht="15.75" x14ac:dyDescent="0.25">
      <c r="B6" s="393" t="s">
        <v>179</v>
      </c>
      <c r="C6" s="394"/>
      <c r="D6" s="394"/>
      <c r="E6" s="394"/>
      <c r="F6" s="72" t="s">
        <v>86</v>
      </c>
      <c r="G6" s="72" t="s">
        <v>122</v>
      </c>
      <c r="H6" s="72" t="s">
        <v>123</v>
      </c>
      <c r="Z6" s="254" t="s">
        <v>197</v>
      </c>
    </row>
    <row r="7" spans="1:28" ht="15" x14ac:dyDescent="0.25">
      <c r="B7" s="74"/>
      <c r="C7" s="74"/>
      <c r="D7" s="74"/>
      <c r="E7" s="74"/>
      <c r="F7" s="96">
        <f>SUM(E11:E2001)+SUM(K11:K2001)+SUM(Q11:Q2001)+SUM(W11:W2001)</f>
        <v>0</v>
      </c>
      <c r="G7" s="96">
        <f>(IF(E5="NO",40,60)*PARAMETRI!C29)+(180*E4)+(300*E4)+(300*E4)</f>
        <v>0</v>
      </c>
      <c r="H7" s="305">
        <f>MIN(F7:G7)</f>
        <v>0</v>
      </c>
      <c r="Z7" s="254" t="s">
        <v>201</v>
      </c>
      <c r="AB7" s="254" t="s">
        <v>283</v>
      </c>
    </row>
    <row r="8" spans="1:28" ht="15" x14ac:dyDescent="0.25">
      <c r="AB8" s="254" t="s">
        <v>284</v>
      </c>
    </row>
    <row r="9" spans="1:28" ht="15.75" customHeight="1" x14ac:dyDescent="0.2">
      <c r="A9" s="387" t="s">
        <v>288</v>
      </c>
      <c r="B9" s="387"/>
      <c r="C9" s="387"/>
      <c r="D9" s="387"/>
      <c r="E9" s="387"/>
      <c r="G9" s="387" t="s">
        <v>198</v>
      </c>
      <c r="H9" s="387"/>
      <c r="I9" s="387"/>
      <c r="J9" s="387"/>
      <c r="K9" s="387"/>
      <c r="M9" s="387" t="s">
        <v>174</v>
      </c>
      <c r="N9" s="387"/>
      <c r="O9" s="387"/>
      <c r="P9" s="387"/>
      <c r="Q9" s="387"/>
      <c r="S9" s="387" t="s">
        <v>175</v>
      </c>
      <c r="T9" s="387"/>
      <c r="U9" s="387"/>
      <c r="V9" s="387"/>
      <c r="W9" s="387"/>
    </row>
    <row r="10" spans="1:28" ht="25.5" x14ac:dyDescent="0.2">
      <c r="A10" s="45" t="s">
        <v>133</v>
      </c>
      <c r="B10" s="45" t="s">
        <v>84</v>
      </c>
      <c r="C10" s="44" t="s">
        <v>24</v>
      </c>
      <c r="D10" s="44" t="s">
        <v>25</v>
      </c>
      <c r="E10" s="44" t="s">
        <v>26</v>
      </c>
      <c r="G10" s="45" t="s">
        <v>133</v>
      </c>
      <c r="H10" s="45" t="s">
        <v>84</v>
      </c>
      <c r="I10" s="44" t="s">
        <v>24</v>
      </c>
      <c r="J10" s="44" t="s">
        <v>25</v>
      </c>
      <c r="K10" s="44" t="s">
        <v>26</v>
      </c>
      <c r="M10" s="45" t="s">
        <v>133</v>
      </c>
      <c r="N10" s="45" t="s">
        <v>84</v>
      </c>
      <c r="O10" s="44" t="s">
        <v>24</v>
      </c>
      <c r="P10" s="44" t="s">
        <v>25</v>
      </c>
      <c r="Q10" s="44" t="s">
        <v>26</v>
      </c>
      <c r="S10" s="45" t="s">
        <v>133</v>
      </c>
      <c r="T10" s="45" t="s">
        <v>84</v>
      </c>
      <c r="U10" s="44" t="s">
        <v>24</v>
      </c>
      <c r="V10" s="44" t="s">
        <v>25</v>
      </c>
      <c r="W10" s="44" t="s">
        <v>26</v>
      </c>
    </row>
    <row r="11" spans="1:28" x14ac:dyDescent="0.2">
      <c r="A11" s="32" t="s">
        <v>194</v>
      </c>
      <c r="B11" s="32"/>
      <c r="C11" s="33"/>
      <c r="D11" s="34"/>
      <c r="E11" s="84">
        <v>0</v>
      </c>
      <c r="G11" s="32" t="s">
        <v>199</v>
      </c>
      <c r="H11" s="32"/>
      <c r="I11" s="33"/>
      <c r="J11" s="34"/>
      <c r="K11" s="84">
        <v>0</v>
      </c>
      <c r="M11" s="32" t="s">
        <v>174</v>
      </c>
      <c r="N11" s="32"/>
      <c r="O11" s="33"/>
      <c r="P11" s="34"/>
      <c r="Q11" s="85">
        <v>0</v>
      </c>
      <c r="S11" s="32" t="s">
        <v>175</v>
      </c>
      <c r="T11" s="32"/>
      <c r="U11" s="33"/>
      <c r="V11" s="34"/>
      <c r="W11" s="85">
        <v>0</v>
      </c>
    </row>
    <row r="12" spans="1:28" x14ac:dyDescent="0.2">
      <c r="A12" s="36" t="s">
        <v>195</v>
      </c>
      <c r="B12" s="36"/>
      <c r="C12" s="35"/>
      <c r="D12" s="35"/>
      <c r="E12" s="39">
        <v>0</v>
      </c>
      <c r="G12" s="36" t="s">
        <v>199</v>
      </c>
      <c r="H12" s="36"/>
      <c r="I12" s="35"/>
      <c r="J12" s="35"/>
      <c r="K12" s="39">
        <v>0</v>
      </c>
      <c r="M12" s="49" t="s">
        <v>174</v>
      </c>
      <c r="N12" s="36"/>
      <c r="O12" s="35"/>
      <c r="P12" s="35"/>
      <c r="Q12" s="86">
        <v>0</v>
      </c>
      <c r="S12" s="49" t="s">
        <v>175</v>
      </c>
      <c r="T12" s="36"/>
      <c r="U12" s="35"/>
      <c r="V12" s="35"/>
      <c r="W12" s="86">
        <v>0</v>
      </c>
    </row>
    <row r="13" spans="1:28" x14ac:dyDescent="0.2">
      <c r="A13" s="32" t="s">
        <v>196</v>
      </c>
      <c r="B13" s="32"/>
      <c r="C13" s="33"/>
      <c r="D13" s="34"/>
      <c r="E13" s="84">
        <v>0</v>
      </c>
      <c r="G13" s="32" t="s">
        <v>199</v>
      </c>
      <c r="H13" s="32"/>
      <c r="I13" s="33"/>
      <c r="J13" s="34"/>
      <c r="K13" s="84">
        <v>0</v>
      </c>
      <c r="M13" s="32" t="s">
        <v>174</v>
      </c>
      <c r="N13" s="32"/>
      <c r="O13" s="33"/>
      <c r="P13" s="34"/>
      <c r="Q13" s="85">
        <v>0</v>
      </c>
      <c r="S13" s="32" t="s">
        <v>175</v>
      </c>
      <c r="T13" s="32"/>
      <c r="U13" s="33"/>
      <c r="V13" s="34"/>
      <c r="W13" s="85">
        <v>0</v>
      </c>
    </row>
    <row r="14" spans="1:28" x14ac:dyDescent="0.2">
      <c r="A14" s="36" t="s">
        <v>197</v>
      </c>
      <c r="B14" s="36"/>
      <c r="C14" s="35"/>
      <c r="D14" s="35"/>
      <c r="E14" s="39">
        <v>0</v>
      </c>
      <c r="G14" s="36" t="s">
        <v>199</v>
      </c>
      <c r="H14" s="36"/>
      <c r="I14" s="35"/>
      <c r="J14" s="35"/>
      <c r="K14" s="39">
        <v>0</v>
      </c>
      <c r="M14" s="49" t="s">
        <v>174</v>
      </c>
      <c r="N14" s="36"/>
      <c r="O14" s="35"/>
      <c r="P14" s="35"/>
      <c r="Q14" s="86">
        <v>0</v>
      </c>
      <c r="S14" s="49" t="s">
        <v>175</v>
      </c>
      <c r="T14" s="36"/>
      <c r="U14" s="35"/>
      <c r="V14" s="35"/>
      <c r="W14" s="86">
        <v>0</v>
      </c>
    </row>
    <row r="15" spans="1:28" x14ac:dyDescent="0.2">
      <c r="A15" s="32" t="s">
        <v>201</v>
      </c>
      <c r="B15" s="32"/>
      <c r="C15" s="33"/>
      <c r="D15" s="34"/>
      <c r="E15" s="84">
        <v>0</v>
      </c>
      <c r="G15" s="32" t="s">
        <v>199</v>
      </c>
      <c r="H15" s="32"/>
      <c r="I15" s="33"/>
      <c r="J15" s="34"/>
      <c r="K15" s="84">
        <v>0</v>
      </c>
      <c r="M15" s="32" t="s">
        <v>174</v>
      </c>
      <c r="N15" s="32"/>
      <c r="O15" s="33"/>
      <c r="P15" s="34"/>
      <c r="Q15" s="85">
        <v>0</v>
      </c>
      <c r="S15" s="32" t="s">
        <v>175</v>
      </c>
      <c r="T15" s="32"/>
      <c r="U15" s="33"/>
      <c r="V15" s="34"/>
      <c r="W15" s="85">
        <v>0</v>
      </c>
    </row>
    <row r="16" spans="1:28" x14ac:dyDescent="0.2">
      <c r="A16" s="36"/>
      <c r="B16" s="36"/>
      <c r="C16" s="35"/>
      <c r="D16" s="35"/>
      <c r="E16" s="39">
        <v>0</v>
      </c>
      <c r="G16" s="36" t="s">
        <v>199</v>
      </c>
      <c r="H16" s="36"/>
      <c r="I16" s="35"/>
      <c r="J16" s="35"/>
      <c r="K16" s="39">
        <v>0</v>
      </c>
      <c r="M16" s="49" t="s">
        <v>174</v>
      </c>
      <c r="N16" s="36"/>
      <c r="O16" s="35"/>
      <c r="P16" s="35"/>
      <c r="Q16" s="86">
        <v>0</v>
      </c>
      <c r="S16" s="49" t="s">
        <v>175</v>
      </c>
      <c r="T16" s="36"/>
      <c r="U16" s="35"/>
      <c r="V16" s="35"/>
      <c r="W16" s="86">
        <v>0</v>
      </c>
    </row>
    <row r="17" spans="1:23" x14ac:dyDescent="0.2">
      <c r="A17" s="32"/>
      <c r="B17" s="32"/>
      <c r="C17" s="33"/>
      <c r="D17" s="34"/>
      <c r="E17" s="84">
        <v>0</v>
      </c>
      <c r="G17" s="32" t="s">
        <v>199</v>
      </c>
      <c r="H17" s="32"/>
      <c r="I17" s="33"/>
      <c r="J17" s="34"/>
      <c r="K17" s="84">
        <v>0</v>
      </c>
      <c r="M17" s="32" t="s">
        <v>174</v>
      </c>
      <c r="N17" s="32"/>
      <c r="O17" s="33"/>
      <c r="P17" s="34"/>
      <c r="Q17" s="85">
        <v>0</v>
      </c>
      <c r="S17" s="32" t="s">
        <v>175</v>
      </c>
      <c r="T17" s="32"/>
      <c r="U17" s="33"/>
      <c r="V17" s="34"/>
      <c r="W17" s="85">
        <v>0</v>
      </c>
    </row>
    <row r="18" spans="1:23" x14ac:dyDescent="0.2">
      <c r="A18" s="36"/>
      <c r="B18" s="36"/>
      <c r="C18" s="35"/>
      <c r="D18" s="35"/>
      <c r="E18" s="39">
        <v>0</v>
      </c>
      <c r="G18" s="36" t="s">
        <v>199</v>
      </c>
      <c r="H18" s="36"/>
      <c r="I18" s="35"/>
      <c r="J18" s="35"/>
      <c r="K18" s="39">
        <v>0</v>
      </c>
      <c r="M18" s="49" t="s">
        <v>174</v>
      </c>
      <c r="N18" s="36"/>
      <c r="O18" s="35"/>
      <c r="P18" s="35"/>
      <c r="Q18" s="86">
        <v>0</v>
      </c>
      <c r="S18" s="49" t="s">
        <v>175</v>
      </c>
      <c r="T18" s="36"/>
      <c r="U18" s="35"/>
      <c r="V18" s="35"/>
      <c r="W18" s="86">
        <v>0</v>
      </c>
    </row>
    <row r="19" spans="1:23" x14ac:dyDescent="0.2">
      <c r="A19" s="32"/>
      <c r="B19" s="32"/>
      <c r="C19" s="33"/>
      <c r="D19" s="34"/>
      <c r="E19" s="84">
        <v>0</v>
      </c>
      <c r="G19" s="32" t="s">
        <v>199</v>
      </c>
      <c r="H19" s="32"/>
      <c r="I19" s="33"/>
      <c r="J19" s="34"/>
      <c r="K19" s="84">
        <v>0</v>
      </c>
      <c r="M19" s="32" t="s">
        <v>174</v>
      </c>
      <c r="N19" s="32"/>
      <c r="O19" s="33"/>
      <c r="P19" s="34"/>
      <c r="Q19" s="85">
        <v>0</v>
      </c>
      <c r="S19" s="32" t="s">
        <v>175</v>
      </c>
      <c r="T19" s="32"/>
      <c r="U19" s="33"/>
      <c r="V19" s="34"/>
      <c r="W19" s="85">
        <v>0</v>
      </c>
    </row>
    <row r="20" spans="1:23" x14ac:dyDescent="0.2">
      <c r="A20" s="36"/>
      <c r="B20" s="36"/>
      <c r="C20" s="35"/>
      <c r="D20" s="35"/>
      <c r="E20" s="40">
        <v>0</v>
      </c>
      <c r="G20" s="36" t="s">
        <v>199</v>
      </c>
      <c r="H20" s="36"/>
      <c r="I20" s="35"/>
      <c r="J20" s="35"/>
      <c r="K20" s="39">
        <v>0</v>
      </c>
      <c r="M20" s="49" t="s">
        <v>174</v>
      </c>
      <c r="N20" s="36"/>
      <c r="O20" s="35"/>
      <c r="P20" s="35"/>
      <c r="Q20" s="87">
        <v>0</v>
      </c>
      <c r="S20" s="49" t="s">
        <v>175</v>
      </c>
      <c r="T20" s="36"/>
      <c r="U20" s="35"/>
      <c r="V20" s="35"/>
      <c r="W20" s="87">
        <v>0</v>
      </c>
    </row>
    <row r="21" spans="1:23" x14ac:dyDescent="0.2">
      <c r="A21" s="32"/>
      <c r="B21" s="32"/>
      <c r="C21" s="33"/>
      <c r="D21" s="34"/>
      <c r="E21" s="84">
        <v>0</v>
      </c>
      <c r="G21" s="32" t="s">
        <v>199</v>
      </c>
      <c r="H21" s="32"/>
      <c r="I21" s="33"/>
      <c r="J21" s="34"/>
      <c r="K21" s="84">
        <v>0</v>
      </c>
      <c r="M21" s="32" t="s">
        <v>174</v>
      </c>
      <c r="N21" s="32"/>
      <c r="O21" s="33"/>
      <c r="P21" s="34"/>
      <c r="Q21" s="85">
        <v>0</v>
      </c>
      <c r="S21" s="32" t="s">
        <v>175</v>
      </c>
      <c r="T21" s="32"/>
      <c r="U21" s="33"/>
      <c r="V21" s="34"/>
      <c r="W21" s="85">
        <v>0</v>
      </c>
    </row>
    <row r="22" spans="1:23" x14ac:dyDescent="0.2">
      <c r="A22" s="36"/>
      <c r="B22" s="36"/>
      <c r="C22" s="35"/>
      <c r="D22" s="35"/>
      <c r="E22" s="39">
        <v>0</v>
      </c>
      <c r="G22" s="36" t="s">
        <v>199</v>
      </c>
      <c r="H22" s="36"/>
      <c r="I22" s="35"/>
      <c r="J22" s="35"/>
      <c r="K22" s="39">
        <v>0</v>
      </c>
      <c r="M22" s="49" t="s">
        <v>174</v>
      </c>
      <c r="N22" s="36"/>
      <c r="O22" s="35"/>
      <c r="P22" s="35"/>
      <c r="Q22" s="86">
        <v>0</v>
      </c>
      <c r="S22" s="49" t="s">
        <v>175</v>
      </c>
      <c r="T22" s="36"/>
      <c r="U22" s="35"/>
      <c r="V22" s="35"/>
      <c r="W22" s="86">
        <v>0</v>
      </c>
    </row>
    <row r="23" spans="1:23" x14ac:dyDescent="0.2">
      <c r="A23" s="32"/>
      <c r="B23" s="32"/>
      <c r="C23" s="33"/>
      <c r="D23" s="34"/>
      <c r="E23" s="84">
        <v>0</v>
      </c>
      <c r="G23" s="32" t="s">
        <v>199</v>
      </c>
      <c r="H23" s="32"/>
      <c r="I23" s="33"/>
      <c r="J23" s="34"/>
      <c r="K23" s="84">
        <v>0</v>
      </c>
      <c r="M23" s="32" t="s">
        <v>174</v>
      </c>
      <c r="N23" s="32"/>
      <c r="O23" s="33"/>
      <c r="P23" s="34"/>
      <c r="Q23" s="85">
        <v>0</v>
      </c>
      <c r="S23" s="32" t="s">
        <v>175</v>
      </c>
      <c r="T23" s="32"/>
      <c r="U23" s="33"/>
      <c r="V23" s="34"/>
      <c r="W23" s="85">
        <v>0</v>
      </c>
    </row>
    <row r="24" spans="1:23" x14ac:dyDescent="0.2">
      <c r="A24" s="36"/>
      <c r="B24" s="36"/>
      <c r="C24" s="35"/>
      <c r="D24" s="35"/>
      <c r="E24" s="39">
        <v>0</v>
      </c>
      <c r="G24" s="36" t="s">
        <v>199</v>
      </c>
      <c r="H24" s="36"/>
      <c r="I24" s="35"/>
      <c r="J24" s="35"/>
      <c r="K24" s="39">
        <v>0</v>
      </c>
      <c r="M24" s="49" t="s">
        <v>174</v>
      </c>
      <c r="N24" s="36"/>
      <c r="O24" s="35"/>
      <c r="P24" s="35"/>
      <c r="Q24" s="86">
        <v>0</v>
      </c>
      <c r="S24" s="49" t="s">
        <v>175</v>
      </c>
      <c r="T24" s="36"/>
      <c r="U24" s="35"/>
      <c r="V24" s="35"/>
      <c r="W24" s="86">
        <v>0</v>
      </c>
    </row>
    <row r="25" spans="1:23" x14ac:dyDescent="0.2">
      <c r="A25" s="32"/>
      <c r="B25" s="32"/>
      <c r="C25" s="33"/>
      <c r="D25" s="34"/>
      <c r="E25" s="84">
        <v>0</v>
      </c>
      <c r="G25" s="32" t="s">
        <v>199</v>
      </c>
      <c r="H25" s="32"/>
      <c r="I25" s="33"/>
      <c r="J25" s="34"/>
      <c r="K25" s="84">
        <v>0</v>
      </c>
      <c r="M25" s="32" t="s">
        <v>174</v>
      </c>
      <c r="N25" s="32"/>
      <c r="O25" s="33"/>
      <c r="P25" s="34"/>
      <c r="Q25" s="85">
        <v>0</v>
      </c>
      <c r="S25" s="32" t="s">
        <v>175</v>
      </c>
      <c r="T25" s="32"/>
      <c r="U25" s="33"/>
      <c r="V25" s="34"/>
      <c r="W25" s="85">
        <v>0</v>
      </c>
    </row>
    <row r="26" spans="1:23" x14ac:dyDescent="0.2">
      <c r="A26" s="36"/>
      <c r="B26" s="36"/>
      <c r="C26" s="35"/>
      <c r="D26" s="35"/>
      <c r="E26" s="39">
        <v>0</v>
      </c>
      <c r="G26" s="36" t="s">
        <v>199</v>
      </c>
      <c r="H26" s="36"/>
      <c r="I26" s="35"/>
      <c r="J26" s="35"/>
      <c r="K26" s="39">
        <v>0</v>
      </c>
      <c r="M26" s="49" t="s">
        <v>174</v>
      </c>
      <c r="N26" s="36"/>
      <c r="O26" s="35"/>
      <c r="P26" s="35"/>
      <c r="Q26" s="86">
        <v>0</v>
      </c>
      <c r="S26" s="49" t="s">
        <v>175</v>
      </c>
      <c r="T26" s="36"/>
      <c r="U26" s="35"/>
      <c r="V26" s="35"/>
      <c r="W26" s="86">
        <v>0</v>
      </c>
    </row>
    <row r="27" spans="1:23" x14ac:dyDescent="0.2">
      <c r="A27" s="32"/>
      <c r="B27" s="32"/>
      <c r="C27" s="33"/>
      <c r="D27" s="34"/>
      <c r="E27" s="84">
        <v>0</v>
      </c>
      <c r="G27" s="32" t="s">
        <v>199</v>
      </c>
      <c r="H27" s="32"/>
      <c r="I27" s="33"/>
      <c r="J27" s="34"/>
      <c r="K27" s="84">
        <v>0</v>
      </c>
      <c r="M27" s="32" t="s">
        <v>174</v>
      </c>
      <c r="N27" s="32"/>
      <c r="O27" s="33"/>
      <c r="P27" s="34"/>
      <c r="Q27" s="85">
        <v>0</v>
      </c>
      <c r="S27" s="32" t="s">
        <v>175</v>
      </c>
      <c r="T27" s="32"/>
      <c r="U27" s="33"/>
      <c r="V27" s="34"/>
      <c r="W27" s="85">
        <v>0</v>
      </c>
    </row>
    <row r="28" spans="1:23" x14ac:dyDescent="0.2">
      <c r="A28" s="36"/>
      <c r="B28" s="36"/>
      <c r="C28" s="35"/>
      <c r="D28" s="35"/>
      <c r="E28" s="39">
        <v>0</v>
      </c>
      <c r="G28" s="36" t="s">
        <v>199</v>
      </c>
      <c r="H28" s="36"/>
      <c r="I28" s="35"/>
      <c r="J28" s="35"/>
      <c r="K28" s="39">
        <v>0</v>
      </c>
      <c r="M28" s="49" t="s">
        <v>174</v>
      </c>
      <c r="N28" s="36"/>
      <c r="O28" s="35"/>
      <c r="P28" s="35"/>
      <c r="Q28" s="86">
        <v>0</v>
      </c>
      <c r="S28" s="49" t="s">
        <v>175</v>
      </c>
      <c r="T28" s="36"/>
      <c r="U28" s="35"/>
      <c r="V28" s="35"/>
      <c r="W28" s="86">
        <v>0</v>
      </c>
    </row>
    <row r="29" spans="1:23" x14ac:dyDescent="0.2">
      <c r="A29" s="32"/>
      <c r="B29" s="32"/>
      <c r="C29" s="33"/>
      <c r="D29" s="34"/>
      <c r="E29" s="84">
        <v>0</v>
      </c>
      <c r="G29" s="32" t="s">
        <v>199</v>
      </c>
      <c r="H29" s="32"/>
      <c r="I29" s="33"/>
      <c r="J29" s="34"/>
      <c r="K29" s="84">
        <v>0</v>
      </c>
      <c r="M29" s="32" t="s">
        <v>174</v>
      </c>
      <c r="N29" s="32"/>
      <c r="O29" s="33"/>
      <c r="P29" s="34"/>
      <c r="Q29" s="85">
        <v>0</v>
      </c>
      <c r="S29" s="32" t="s">
        <v>175</v>
      </c>
      <c r="T29" s="32"/>
      <c r="U29" s="33"/>
      <c r="V29" s="34"/>
      <c r="W29" s="85">
        <v>0</v>
      </c>
    </row>
    <row r="30" spans="1:23" x14ac:dyDescent="0.2">
      <c r="A30" s="36"/>
      <c r="B30" s="36"/>
      <c r="C30" s="35"/>
      <c r="D30" s="35"/>
      <c r="E30" s="39">
        <v>0</v>
      </c>
      <c r="G30" s="36" t="s">
        <v>199</v>
      </c>
      <c r="H30" s="36"/>
      <c r="I30" s="35"/>
      <c r="J30" s="35"/>
      <c r="K30" s="39">
        <v>0</v>
      </c>
      <c r="M30" s="49" t="s">
        <v>174</v>
      </c>
      <c r="N30" s="36"/>
      <c r="O30" s="35"/>
      <c r="P30" s="35"/>
      <c r="Q30" s="86">
        <v>0</v>
      </c>
      <c r="S30" s="49" t="s">
        <v>175</v>
      </c>
      <c r="T30" s="36"/>
      <c r="U30" s="35"/>
      <c r="V30" s="35"/>
      <c r="W30" s="86">
        <v>0</v>
      </c>
    </row>
    <row r="31" spans="1:23" x14ac:dyDescent="0.2">
      <c r="A31" s="32"/>
      <c r="B31" s="32"/>
      <c r="C31" s="33"/>
      <c r="D31" s="34"/>
      <c r="E31" s="84">
        <v>0</v>
      </c>
      <c r="G31" s="32" t="s">
        <v>199</v>
      </c>
      <c r="H31" s="32"/>
      <c r="I31" s="33"/>
      <c r="J31" s="34"/>
      <c r="K31" s="84">
        <v>0</v>
      </c>
      <c r="M31" s="32" t="s">
        <v>174</v>
      </c>
      <c r="N31" s="32"/>
      <c r="O31" s="33"/>
      <c r="P31" s="34"/>
      <c r="Q31" s="85">
        <v>0</v>
      </c>
      <c r="S31" s="32" t="s">
        <v>175</v>
      </c>
      <c r="T31" s="32"/>
      <c r="U31" s="33"/>
      <c r="V31" s="34"/>
      <c r="W31" s="85">
        <v>0</v>
      </c>
    </row>
    <row r="32" spans="1:23" x14ac:dyDescent="0.2">
      <c r="A32" s="36"/>
      <c r="B32" s="36"/>
      <c r="C32" s="35"/>
      <c r="D32" s="35"/>
      <c r="E32" s="39">
        <v>0</v>
      </c>
      <c r="G32" s="36" t="s">
        <v>199</v>
      </c>
      <c r="H32" s="36"/>
      <c r="I32" s="35"/>
      <c r="J32" s="35"/>
      <c r="K32" s="39">
        <v>0</v>
      </c>
      <c r="M32" s="49" t="s">
        <v>174</v>
      </c>
      <c r="N32" s="36"/>
      <c r="O32" s="35"/>
      <c r="P32" s="35"/>
      <c r="Q32" s="86">
        <v>0</v>
      </c>
      <c r="S32" s="49" t="s">
        <v>175</v>
      </c>
      <c r="T32" s="36"/>
      <c r="U32" s="35"/>
      <c r="V32" s="35"/>
      <c r="W32" s="86">
        <v>0</v>
      </c>
    </row>
    <row r="33" spans="1:23" x14ac:dyDescent="0.2">
      <c r="A33" s="32"/>
      <c r="B33" s="32"/>
      <c r="C33" s="33"/>
      <c r="D33" s="34"/>
      <c r="E33" s="84">
        <v>0</v>
      </c>
      <c r="G33" s="32" t="s">
        <v>199</v>
      </c>
      <c r="H33" s="32"/>
      <c r="I33" s="33"/>
      <c r="J33" s="34"/>
      <c r="K33" s="84">
        <v>0</v>
      </c>
      <c r="M33" s="32" t="s">
        <v>174</v>
      </c>
      <c r="N33" s="32"/>
      <c r="O33" s="33"/>
      <c r="P33" s="34"/>
      <c r="Q33" s="85">
        <v>0</v>
      </c>
      <c r="S33" s="32" t="s">
        <v>175</v>
      </c>
      <c r="T33" s="32"/>
      <c r="U33" s="33"/>
      <c r="V33" s="34"/>
      <c r="W33" s="85">
        <v>0</v>
      </c>
    </row>
    <row r="34" spans="1:23" x14ac:dyDescent="0.2">
      <c r="A34" s="36"/>
      <c r="B34" s="36"/>
      <c r="C34" s="35"/>
      <c r="D34" s="35"/>
      <c r="E34" s="39">
        <v>0</v>
      </c>
      <c r="G34" s="36" t="s">
        <v>199</v>
      </c>
      <c r="H34" s="36"/>
      <c r="I34" s="35"/>
      <c r="J34" s="35"/>
      <c r="K34" s="39">
        <v>0</v>
      </c>
      <c r="M34" s="49" t="s">
        <v>174</v>
      </c>
      <c r="N34" s="36"/>
      <c r="O34" s="35"/>
      <c r="P34" s="35"/>
      <c r="Q34" s="86">
        <v>0</v>
      </c>
      <c r="S34" s="49" t="s">
        <v>175</v>
      </c>
      <c r="T34" s="36"/>
      <c r="U34" s="35"/>
      <c r="V34" s="35"/>
      <c r="W34" s="86">
        <v>0</v>
      </c>
    </row>
    <row r="35" spans="1:23" x14ac:dyDescent="0.2">
      <c r="A35" s="32"/>
      <c r="B35" s="32"/>
      <c r="C35" s="33"/>
      <c r="D35" s="34"/>
      <c r="E35" s="84">
        <v>0</v>
      </c>
      <c r="G35" s="32" t="s">
        <v>199</v>
      </c>
      <c r="H35" s="32"/>
      <c r="I35" s="33"/>
      <c r="J35" s="34"/>
      <c r="K35" s="84">
        <v>0</v>
      </c>
      <c r="M35" s="32" t="s">
        <v>174</v>
      </c>
      <c r="N35" s="32"/>
      <c r="O35" s="33"/>
      <c r="P35" s="34"/>
      <c r="Q35" s="85">
        <v>0</v>
      </c>
      <c r="S35" s="32" t="s">
        <v>175</v>
      </c>
      <c r="T35" s="32"/>
      <c r="U35" s="33"/>
      <c r="V35" s="34"/>
      <c r="W35" s="85">
        <v>0</v>
      </c>
    </row>
    <row r="36" spans="1:23" x14ac:dyDescent="0.2">
      <c r="A36" s="36"/>
      <c r="B36" s="36"/>
      <c r="C36" s="35"/>
      <c r="D36" s="35"/>
      <c r="E36" s="39">
        <v>0</v>
      </c>
      <c r="G36" s="36" t="s">
        <v>199</v>
      </c>
      <c r="H36" s="36"/>
      <c r="I36" s="35"/>
      <c r="J36" s="35"/>
      <c r="K36" s="39">
        <v>0</v>
      </c>
      <c r="M36" s="49" t="s">
        <v>174</v>
      </c>
      <c r="N36" s="36"/>
      <c r="O36" s="35"/>
      <c r="P36" s="35"/>
      <c r="Q36" s="86">
        <v>0</v>
      </c>
      <c r="S36" s="49" t="s">
        <v>175</v>
      </c>
      <c r="T36" s="36"/>
      <c r="U36" s="35"/>
      <c r="V36" s="35"/>
      <c r="W36" s="86">
        <v>0</v>
      </c>
    </row>
    <row r="37" spans="1:23" x14ac:dyDescent="0.2">
      <c r="A37" s="32"/>
      <c r="B37" s="32"/>
      <c r="C37" s="33"/>
      <c r="D37" s="34"/>
      <c r="E37" s="84">
        <v>0</v>
      </c>
      <c r="G37" s="32" t="s">
        <v>199</v>
      </c>
      <c r="H37" s="32"/>
      <c r="I37" s="33"/>
      <c r="J37" s="34"/>
      <c r="K37" s="84">
        <v>0</v>
      </c>
      <c r="M37" s="32" t="s">
        <v>174</v>
      </c>
      <c r="N37" s="32"/>
      <c r="O37" s="33"/>
      <c r="P37" s="34"/>
      <c r="Q37" s="85">
        <v>0</v>
      </c>
      <c r="S37" s="32" t="s">
        <v>175</v>
      </c>
      <c r="T37" s="32"/>
      <c r="U37" s="33"/>
      <c r="V37" s="34"/>
      <c r="W37" s="85">
        <v>0</v>
      </c>
    </row>
    <row r="38" spans="1:23" x14ac:dyDescent="0.2">
      <c r="A38" s="36"/>
      <c r="B38" s="36"/>
      <c r="C38" s="35"/>
      <c r="D38" s="35"/>
      <c r="E38" s="39">
        <v>0</v>
      </c>
      <c r="G38" s="36" t="s">
        <v>199</v>
      </c>
      <c r="H38" s="36"/>
      <c r="I38" s="35"/>
      <c r="J38" s="35"/>
      <c r="K38" s="39">
        <v>0</v>
      </c>
      <c r="M38" s="49" t="s">
        <v>174</v>
      </c>
      <c r="N38" s="36"/>
      <c r="O38" s="35"/>
      <c r="P38" s="35"/>
      <c r="Q38" s="86">
        <v>0</v>
      </c>
      <c r="S38" s="49" t="s">
        <v>175</v>
      </c>
      <c r="T38" s="36"/>
      <c r="U38" s="35"/>
      <c r="V38" s="35"/>
      <c r="W38" s="86">
        <v>0</v>
      </c>
    </row>
    <row r="39" spans="1:23" x14ac:dyDescent="0.2">
      <c r="A39" s="32"/>
      <c r="B39" s="32"/>
      <c r="C39" s="33"/>
      <c r="D39" s="34"/>
      <c r="E39" s="84">
        <v>0</v>
      </c>
      <c r="G39" s="32" t="s">
        <v>199</v>
      </c>
      <c r="H39" s="32"/>
      <c r="I39" s="33"/>
      <c r="J39" s="34"/>
      <c r="K39" s="84">
        <v>0</v>
      </c>
      <c r="M39" s="32" t="s">
        <v>174</v>
      </c>
      <c r="N39" s="32"/>
      <c r="O39" s="33"/>
      <c r="P39" s="34"/>
      <c r="Q39" s="85">
        <v>0</v>
      </c>
      <c r="S39" s="32" t="s">
        <v>175</v>
      </c>
      <c r="T39" s="32"/>
      <c r="U39" s="33"/>
      <c r="V39" s="34"/>
      <c r="W39" s="85">
        <v>0</v>
      </c>
    </row>
    <row r="40" spans="1:23" x14ac:dyDescent="0.2">
      <c r="A40" s="36"/>
      <c r="B40" s="36"/>
      <c r="C40" s="35"/>
      <c r="D40" s="35"/>
      <c r="E40" s="39">
        <v>0</v>
      </c>
      <c r="G40" s="36" t="s">
        <v>199</v>
      </c>
      <c r="H40" s="36"/>
      <c r="I40" s="35"/>
      <c r="J40" s="35"/>
      <c r="K40" s="39">
        <v>0</v>
      </c>
      <c r="M40" s="49" t="s">
        <v>174</v>
      </c>
      <c r="N40" s="36"/>
      <c r="O40" s="35"/>
      <c r="P40" s="35"/>
      <c r="Q40" s="86">
        <v>0</v>
      </c>
      <c r="S40" s="49" t="s">
        <v>175</v>
      </c>
      <c r="T40" s="36"/>
      <c r="U40" s="35"/>
      <c r="V40" s="35"/>
      <c r="W40" s="86">
        <v>0</v>
      </c>
    </row>
    <row r="41" spans="1:23" x14ac:dyDescent="0.2">
      <c r="A41" s="32"/>
      <c r="B41" s="32"/>
      <c r="C41" s="33"/>
      <c r="D41" s="34"/>
      <c r="E41" s="84">
        <v>0</v>
      </c>
      <c r="G41" s="32" t="s">
        <v>199</v>
      </c>
      <c r="H41" s="32"/>
      <c r="I41" s="33"/>
      <c r="J41" s="34"/>
      <c r="K41" s="84">
        <v>0</v>
      </c>
      <c r="M41" s="32" t="s">
        <v>174</v>
      </c>
      <c r="N41" s="32"/>
      <c r="O41" s="33"/>
      <c r="P41" s="34"/>
      <c r="Q41" s="85">
        <v>0</v>
      </c>
      <c r="S41" s="32" t="s">
        <v>175</v>
      </c>
      <c r="T41" s="32"/>
      <c r="U41" s="33"/>
      <c r="V41" s="34"/>
      <c r="W41" s="85">
        <v>0</v>
      </c>
    </row>
    <row r="42" spans="1:23" x14ac:dyDescent="0.2">
      <c r="A42" s="36"/>
      <c r="B42" s="36"/>
      <c r="C42" s="35"/>
      <c r="D42" s="35"/>
      <c r="E42" s="39">
        <v>0</v>
      </c>
      <c r="G42" s="36" t="s">
        <v>199</v>
      </c>
      <c r="H42" s="36"/>
      <c r="I42" s="35"/>
      <c r="J42" s="35"/>
      <c r="K42" s="39">
        <v>0</v>
      </c>
      <c r="M42" s="49" t="s">
        <v>174</v>
      </c>
      <c r="N42" s="36"/>
      <c r="O42" s="35"/>
      <c r="P42" s="35"/>
      <c r="Q42" s="86">
        <v>0</v>
      </c>
      <c r="S42" s="49" t="s">
        <v>175</v>
      </c>
      <c r="T42" s="36"/>
      <c r="U42" s="35"/>
      <c r="V42" s="35"/>
      <c r="W42" s="86">
        <v>0</v>
      </c>
    </row>
    <row r="43" spans="1:23" x14ac:dyDescent="0.2">
      <c r="A43" s="32"/>
      <c r="B43" s="32"/>
      <c r="C43" s="33"/>
      <c r="D43" s="34"/>
      <c r="E43" s="84">
        <v>0</v>
      </c>
      <c r="G43" s="32" t="s">
        <v>199</v>
      </c>
      <c r="H43" s="32"/>
      <c r="I43" s="33"/>
      <c r="J43" s="34"/>
      <c r="K43" s="84">
        <v>0</v>
      </c>
      <c r="M43" s="32" t="s">
        <v>174</v>
      </c>
      <c r="N43" s="32"/>
      <c r="O43" s="33"/>
      <c r="P43" s="34"/>
      <c r="Q43" s="85">
        <v>0</v>
      </c>
      <c r="S43" s="32" t="s">
        <v>175</v>
      </c>
      <c r="T43" s="32"/>
      <c r="U43" s="33"/>
      <c r="V43" s="34"/>
      <c r="W43" s="85">
        <v>0</v>
      </c>
    </row>
    <row r="44" spans="1:23" x14ac:dyDescent="0.2">
      <c r="A44" s="36"/>
      <c r="B44" s="36"/>
      <c r="C44" s="35"/>
      <c r="D44" s="35"/>
      <c r="E44" s="39">
        <v>0</v>
      </c>
      <c r="G44" s="36" t="s">
        <v>199</v>
      </c>
      <c r="H44" s="36"/>
      <c r="I44" s="35"/>
      <c r="J44" s="35"/>
      <c r="K44" s="39">
        <v>0</v>
      </c>
      <c r="M44" s="49" t="s">
        <v>174</v>
      </c>
      <c r="N44" s="36"/>
      <c r="O44" s="35"/>
      <c r="P44" s="35"/>
      <c r="Q44" s="86">
        <v>0</v>
      </c>
      <c r="S44" s="49" t="s">
        <v>175</v>
      </c>
      <c r="T44" s="36"/>
      <c r="U44" s="35"/>
      <c r="V44" s="35"/>
      <c r="W44" s="86">
        <v>0</v>
      </c>
    </row>
    <row r="45" spans="1:23" x14ac:dyDescent="0.2">
      <c r="A45" s="32"/>
      <c r="B45" s="32"/>
      <c r="C45" s="33"/>
      <c r="D45" s="34"/>
      <c r="E45" s="84">
        <v>0</v>
      </c>
      <c r="G45" s="32" t="s">
        <v>199</v>
      </c>
      <c r="H45" s="32"/>
      <c r="I45" s="33"/>
      <c r="J45" s="34"/>
      <c r="K45" s="84">
        <v>0</v>
      </c>
      <c r="M45" s="32" t="s">
        <v>174</v>
      </c>
      <c r="N45" s="32"/>
      <c r="O45" s="33"/>
      <c r="P45" s="34"/>
      <c r="Q45" s="85">
        <v>0</v>
      </c>
      <c r="S45" s="32" t="s">
        <v>175</v>
      </c>
      <c r="T45" s="32"/>
      <c r="U45" s="33"/>
      <c r="V45" s="34"/>
      <c r="W45" s="85">
        <v>0</v>
      </c>
    </row>
    <row r="46" spans="1:23" x14ac:dyDescent="0.2">
      <c r="A46" s="36"/>
      <c r="B46" s="36"/>
      <c r="C46" s="35"/>
      <c r="D46" s="35"/>
      <c r="E46" s="39">
        <v>0</v>
      </c>
      <c r="G46" s="36" t="s">
        <v>199</v>
      </c>
      <c r="H46" s="36"/>
      <c r="I46" s="35"/>
      <c r="J46" s="35"/>
      <c r="K46" s="39">
        <v>0</v>
      </c>
      <c r="M46" s="49" t="s">
        <v>174</v>
      </c>
      <c r="N46" s="36"/>
      <c r="O46" s="35"/>
      <c r="P46" s="35"/>
      <c r="Q46" s="86">
        <v>0</v>
      </c>
      <c r="S46" s="49" t="s">
        <v>175</v>
      </c>
      <c r="T46" s="36"/>
      <c r="U46" s="35"/>
      <c r="V46" s="35"/>
      <c r="W46" s="86">
        <v>0</v>
      </c>
    </row>
    <row r="47" spans="1:23" x14ac:dyDescent="0.2">
      <c r="A47" s="32"/>
      <c r="B47" s="32"/>
      <c r="C47" s="33"/>
      <c r="D47" s="34"/>
      <c r="E47" s="84">
        <v>0</v>
      </c>
      <c r="G47" s="32" t="s">
        <v>199</v>
      </c>
      <c r="H47" s="32"/>
      <c r="I47" s="33"/>
      <c r="J47" s="34"/>
      <c r="K47" s="84">
        <v>0</v>
      </c>
      <c r="M47" s="32" t="s">
        <v>174</v>
      </c>
      <c r="N47" s="32"/>
      <c r="O47" s="33"/>
      <c r="P47" s="34"/>
      <c r="Q47" s="85">
        <v>0</v>
      </c>
      <c r="S47" s="32" t="s">
        <v>175</v>
      </c>
      <c r="T47" s="32"/>
      <c r="U47" s="33"/>
      <c r="V47" s="34"/>
      <c r="W47" s="85">
        <v>0</v>
      </c>
    </row>
    <row r="48" spans="1:23" x14ac:dyDescent="0.2">
      <c r="A48" s="36"/>
      <c r="B48" s="36"/>
      <c r="C48" s="35"/>
      <c r="D48" s="35"/>
      <c r="E48" s="39">
        <v>0</v>
      </c>
      <c r="G48" s="36" t="s">
        <v>199</v>
      </c>
      <c r="H48" s="36"/>
      <c r="I48" s="35"/>
      <c r="J48" s="35"/>
      <c r="K48" s="39">
        <v>0</v>
      </c>
      <c r="M48" s="49" t="s">
        <v>174</v>
      </c>
      <c r="N48" s="36"/>
      <c r="O48" s="35"/>
      <c r="P48" s="35"/>
      <c r="Q48" s="86">
        <v>0</v>
      </c>
      <c r="S48" s="49" t="s">
        <v>175</v>
      </c>
      <c r="T48" s="36"/>
      <c r="U48" s="35"/>
      <c r="V48" s="35"/>
      <c r="W48" s="86">
        <v>0</v>
      </c>
    </row>
    <row r="49" spans="1:23" x14ac:dyDescent="0.2">
      <c r="A49" s="32"/>
      <c r="B49" s="32"/>
      <c r="C49" s="33"/>
      <c r="D49" s="34"/>
      <c r="E49" s="84">
        <v>0</v>
      </c>
      <c r="G49" s="32" t="s">
        <v>199</v>
      </c>
      <c r="H49" s="32"/>
      <c r="I49" s="33"/>
      <c r="J49" s="34"/>
      <c r="K49" s="84">
        <v>0</v>
      </c>
      <c r="M49" s="32" t="s">
        <v>174</v>
      </c>
      <c r="N49" s="32"/>
      <c r="O49" s="33"/>
      <c r="P49" s="34"/>
      <c r="Q49" s="85">
        <v>0</v>
      </c>
      <c r="S49" s="32" t="s">
        <v>175</v>
      </c>
      <c r="T49" s="32"/>
      <c r="U49" s="33"/>
      <c r="V49" s="34"/>
      <c r="W49" s="85">
        <v>0</v>
      </c>
    </row>
    <row r="50" spans="1:23" x14ac:dyDescent="0.2">
      <c r="A50" s="36"/>
      <c r="B50" s="36"/>
      <c r="C50" s="35"/>
      <c r="D50" s="35"/>
      <c r="E50" s="39">
        <v>0</v>
      </c>
      <c r="G50" s="36" t="s">
        <v>199</v>
      </c>
      <c r="H50" s="36"/>
      <c r="I50" s="35"/>
      <c r="J50" s="35"/>
      <c r="K50" s="39">
        <v>0</v>
      </c>
      <c r="M50" s="49" t="s">
        <v>174</v>
      </c>
      <c r="N50" s="36"/>
      <c r="O50" s="35"/>
      <c r="P50" s="35"/>
      <c r="Q50" s="86">
        <v>0</v>
      </c>
      <c r="S50" s="49" t="s">
        <v>175</v>
      </c>
      <c r="T50" s="36"/>
      <c r="U50" s="35"/>
      <c r="V50" s="35"/>
      <c r="W50" s="86">
        <v>0</v>
      </c>
    </row>
    <row r="51" spans="1:23" x14ac:dyDescent="0.2">
      <c r="A51" s="32"/>
      <c r="B51" s="32"/>
      <c r="C51" s="33"/>
      <c r="D51" s="34"/>
      <c r="E51" s="84">
        <v>0</v>
      </c>
      <c r="G51" s="32" t="s">
        <v>199</v>
      </c>
      <c r="H51" s="32"/>
      <c r="I51" s="33"/>
      <c r="J51" s="34"/>
      <c r="K51" s="84">
        <v>0</v>
      </c>
      <c r="M51" s="32" t="s">
        <v>174</v>
      </c>
      <c r="N51" s="32"/>
      <c r="O51" s="33"/>
      <c r="P51" s="34"/>
      <c r="Q51" s="85">
        <v>0</v>
      </c>
      <c r="S51" s="32" t="s">
        <v>175</v>
      </c>
      <c r="T51" s="32"/>
      <c r="U51" s="33"/>
      <c r="V51" s="34"/>
      <c r="W51" s="85">
        <v>0</v>
      </c>
    </row>
    <row r="52" spans="1:23" x14ac:dyDescent="0.2">
      <c r="A52" s="36"/>
      <c r="B52" s="36"/>
      <c r="C52" s="35"/>
      <c r="D52" s="35"/>
      <c r="E52" s="39">
        <v>0</v>
      </c>
      <c r="G52" s="36" t="s">
        <v>199</v>
      </c>
      <c r="H52" s="36"/>
      <c r="I52" s="35"/>
      <c r="J52" s="35"/>
      <c r="K52" s="39">
        <v>0</v>
      </c>
      <c r="M52" s="49" t="s">
        <v>174</v>
      </c>
      <c r="N52" s="36"/>
      <c r="O52" s="35"/>
      <c r="P52" s="35"/>
      <c r="Q52" s="86">
        <v>0</v>
      </c>
      <c r="S52" s="49" t="s">
        <v>175</v>
      </c>
      <c r="T52" s="36"/>
      <c r="U52" s="35"/>
      <c r="V52" s="35"/>
      <c r="W52" s="86">
        <v>0</v>
      </c>
    </row>
  </sheetData>
  <sheetProtection algorithmName="SHA-512" hashValue="pfNhfKLYKhv4FO77TXvkNRP0izzktbki/ZLQrdy+kA7W56F2D+HnFH6KDXmjp2OLqCTLOnGPIIfQDVjXjHsp+g==" saltValue="aERtzaPjG5AyMWwz1zhCGQ==" spinCount="100000" sheet="1" objects="1" scenarios="1"/>
  <mergeCells count="9">
    <mergeCell ref="S9:W9"/>
    <mergeCell ref="B2:F2"/>
    <mergeCell ref="B3:E3"/>
    <mergeCell ref="B4:D4"/>
    <mergeCell ref="A9:E9"/>
    <mergeCell ref="M9:Q9"/>
    <mergeCell ref="B6:E6"/>
    <mergeCell ref="G9:K9"/>
    <mergeCell ref="B5:D5"/>
  </mergeCells>
  <dataValidations count="3">
    <dataValidation type="list" allowBlank="1" showInputMessage="1" showErrorMessage="1" sqref="E7:E8">
      <formula1>#REF!</formula1>
    </dataValidation>
    <dataValidation type="list" allowBlank="1" showInputMessage="1" showErrorMessage="1" sqref="A11:A52">
      <formula1>$AB$2:$AB$7</formula1>
    </dataValidation>
    <dataValidation type="list" allowBlank="1" showInputMessage="1" showErrorMessage="1" sqref="E5">
      <formula1>$AB$7:$AB$8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M42" sqref="M42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113</v>
      </c>
      <c r="C3" s="382"/>
      <c r="D3" s="382"/>
      <c r="E3" s="383"/>
      <c r="F3" s="4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51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112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111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110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H6" sqref="H6"/>
    </sheetView>
  </sheetViews>
  <sheetFormatPr defaultColWidth="11.42578125" defaultRowHeight="12.75" x14ac:dyDescent="0.2"/>
  <cols>
    <col min="1" max="1" width="40.7109375" style="37" customWidth="1"/>
    <col min="2" max="8" width="16.85546875" style="37" customWidth="1"/>
    <col min="9" max="16384" width="11.42578125" style="37"/>
  </cols>
  <sheetData>
    <row r="1" spans="1:8" x14ac:dyDescent="0.2">
      <c r="A1" s="103"/>
      <c r="B1" s="103"/>
      <c r="C1" s="103"/>
      <c r="D1" s="104"/>
      <c r="E1" s="105"/>
      <c r="F1" s="105"/>
      <c r="G1" s="103"/>
      <c r="H1" s="103"/>
    </row>
    <row r="2" spans="1:8" x14ac:dyDescent="0.2">
      <c r="A2" s="395" t="s">
        <v>223</v>
      </c>
      <c r="B2" s="395"/>
      <c r="C2" s="395"/>
      <c r="D2" s="395"/>
      <c r="E2" s="395"/>
      <c r="F2" s="395"/>
      <c r="G2" s="395"/>
      <c r="H2" s="95" t="s">
        <v>86</v>
      </c>
    </row>
    <row r="3" spans="1:8" x14ac:dyDescent="0.2">
      <c r="A3" s="395"/>
      <c r="B3" s="395"/>
      <c r="C3" s="395"/>
      <c r="D3" s="395"/>
      <c r="E3" s="395"/>
      <c r="F3" s="395"/>
      <c r="G3" s="395"/>
      <c r="H3" s="106">
        <f>H6+F21</f>
        <v>0</v>
      </c>
    </row>
    <row r="4" spans="1:8" ht="15.75" x14ac:dyDescent="0.2">
      <c r="A4" s="107"/>
      <c r="B4" s="107"/>
      <c r="C4" s="107"/>
      <c r="D4" s="107"/>
      <c r="E4" s="107"/>
      <c r="F4" s="107"/>
      <c r="G4" s="107"/>
      <c r="H4" s="108"/>
    </row>
    <row r="5" spans="1:8" ht="15.75" x14ac:dyDescent="0.2">
      <c r="A5" s="396" t="s">
        <v>224</v>
      </c>
      <c r="B5" s="397"/>
      <c r="C5" s="397"/>
      <c r="D5" s="397"/>
      <c r="E5" s="397"/>
      <c r="F5" s="397"/>
      <c r="G5" s="398"/>
      <c r="H5" s="95" t="s">
        <v>86</v>
      </c>
    </row>
    <row r="6" spans="1:8" ht="25.5" x14ac:dyDescent="0.2">
      <c r="A6" s="45" t="s">
        <v>133</v>
      </c>
      <c r="B6" s="29" t="s">
        <v>84</v>
      </c>
      <c r="C6" s="30" t="s">
        <v>24</v>
      </c>
      <c r="D6" s="30" t="s">
        <v>25</v>
      </c>
      <c r="E6" s="109" t="s">
        <v>26</v>
      </c>
      <c r="F6" s="110" t="s">
        <v>225</v>
      </c>
      <c r="G6" s="73" t="s">
        <v>226</v>
      </c>
      <c r="H6" s="106">
        <f>SUM(G7:G18)</f>
        <v>0</v>
      </c>
    </row>
    <row r="7" spans="1:8" x14ac:dyDescent="0.2">
      <c r="A7" s="111"/>
      <c r="B7" s="112"/>
      <c r="C7" s="113"/>
      <c r="D7" s="114"/>
      <c r="E7" s="113"/>
      <c r="F7" s="113"/>
      <c r="G7" s="115">
        <f>IF((E7/100*20)&gt;(E7-F7),(E7-F7),(E7/100*20))</f>
        <v>0</v>
      </c>
      <c r="H7" s="116"/>
    </row>
    <row r="8" spans="1:8" x14ac:dyDescent="0.2">
      <c r="A8" s="111"/>
      <c r="B8" s="111"/>
      <c r="C8" s="111"/>
      <c r="D8" s="117"/>
      <c r="E8" s="111"/>
      <c r="F8" s="111"/>
      <c r="G8" s="118">
        <f t="shared" ref="G8:G18" si="0">IF((E8/100*20)&gt;(E8-F8),(E8-F8),(E8/100*20))</f>
        <v>0</v>
      </c>
      <c r="H8" s="116"/>
    </row>
    <row r="9" spans="1:8" x14ac:dyDescent="0.2">
      <c r="A9" s="111"/>
      <c r="B9" s="112"/>
      <c r="C9" s="113"/>
      <c r="D9" s="114"/>
      <c r="E9" s="113"/>
      <c r="F9" s="113"/>
      <c r="G9" s="115">
        <f t="shared" si="0"/>
        <v>0</v>
      </c>
      <c r="H9" s="116"/>
    </row>
    <row r="10" spans="1:8" x14ac:dyDescent="0.2">
      <c r="A10" s="111"/>
      <c r="B10" s="111"/>
      <c r="C10" s="111"/>
      <c r="D10" s="117"/>
      <c r="E10" s="111"/>
      <c r="F10" s="111"/>
      <c r="G10" s="118">
        <f t="shared" si="0"/>
        <v>0</v>
      </c>
      <c r="H10" s="116"/>
    </row>
    <row r="11" spans="1:8" x14ac:dyDescent="0.2">
      <c r="A11" s="111"/>
      <c r="B11" s="112"/>
      <c r="C11" s="113"/>
      <c r="D11" s="114"/>
      <c r="E11" s="113"/>
      <c r="F11" s="113"/>
      <c r="G11" s="115">
        <f t="shared" si="0"/>
        <v>0</v>
      </c>
      <c r="H11" s="116"/>
    </row>
    <row r="12" spans="1:8" x14ac:dyDescent="0.2">
      <c r="A12" s="111"/>
      <c r="B12" s="111"/>
      <c r="C12" s="111"/>
      <c r="D12" s="117"/>
      <c r="E12" s="111"/>
      <c r="F12" s="111"/>
      <c r="G12" s="118">
        <f t="shared" si="0"/>
        <v>0</v>
      </c>
      <c r="H12" s="116"/>
    </row>
    <row r="13" spans="1:8" x14ac:dyDescent="0.2">
      <c r="A13" s="111"/>
      <c r="B13" s="112"/>
      <c r="C13" s="113"/>
      <c r="D13" s="114"/>
      <c r="E13" s="113"/>
      <c r="F13" s="113"/>
      <c r="G13" s="115">
        <f t="shared" si="0"/>
        <v>0</v>
      </c>
      <c r="H13" s="116"/>
    </row>
    <row r="14" spans="1:8" x14ac:dyDescent="0.2">
      <c r="A14" s="111"/>
      <c r="B14" s="111"/>
      <c r="C14" s="111"/>
      <c r="D14" s="117"/>
      <c r="E14" s="111"/>
      <c r="F14" s="111"/>
      <c r="G14" s="118">
        <f t="shared" si="0"/>
        <v>0</v>
      </c>
      <c r="H14" s="116"/>
    </row>
    <row r="15" spans="1:8" x14ac:dyDescent="0.2">
      <c r="A15" s="111"/>
      <c r="B15" s="112"/>
      <c r="C15" s="113"/>
      <c r="D15" s="114"/>
      <c r="E15" s="113"/>
      <c r="F15" s="113"/>
      <c r="G15" s="115">
        <f t="shared" si="0"/>
        <v>0</v>
      </c>
      <c r="H15" s="116"/>
    </row>
    <row r="16" spans="1:8" x14ac:dyDescent="0.2">
      <c r="A16" s="111"/>
      <c r="B16" s="111"/>
      <c r="C16" s="111"/>
      <c r="D16" s="117"/>
      <c r="E16" s="119"/>
      <c r="F16" s="119"/>
      <c r="G16" s="118">
        <f t="shared" si="0"/>
        <v>0</v>
      </c>
      <c r="H16" s="116"/>
    </row>
    <row r="17" spans="1:8" x14ac:dyDescent="0.2">
      <c r="A17" s="111"/>
      <c r="B17" s="112"/>
      <c r="C17" s="113"/>
      <c r="D17" s="114"/>
      <c r="E17" s="113"/>
      <c r="F17" s="113"/>
      <c r="G17" s="115">
        <f t="shared" si="0"/>
        <v>0</v>
      </c>
      <c r="H17" s="116"/>
    </row>
    <row r="18" spans="1:8" x14ac:dyDescent="0.2">
      <c r="A18" s="111"/>
      <c r="B18" s="111"/>
      <c r="C18" s="111"/>
      <c r="D18" s="120"/>
      <c r="E18" s="121"/>
      <c r="F18" s="121"/>
      <c r="G18" s="118">
        <f t="shared" si="0"/>
        <v>0</v>
      </c>
      <c r="H18" s="116"/>
    </row>
    <row r="19" spans="1:8" x14ac:dyDescent="0.2">
      <c r="A19" s="122"/>
      <c r="B19" s="122"/>
      <c r="C19" s="122"/>
      <c r="D19" s="123"/>
      <c r="E19" s="124"/>
      <c r="F19" s="124"/>
      <c r="G19" s="125"/>
      <c r="H19" s="116"/>
    </row>
    <row r="20" spans="1:8" ht="15.75" x14ac:dyDescent="0.2">
      <c r="A20" s="396" t="s">
        <v>227</v>
      </c>
      <c r="B20" s="397"/>
      <c r="C20" s="397"/>
      <c r="D20" s="397"/>
      <c r="E20" s="398"/>
      <c r="F20" s="95" t="s">
        <v>86</v>
      </c>
      <c r="G20" s="126"/>
      <c r="H20" s="127"/>
    </row>
    <row r="21" spans="1:8" ht="25.5" x14ac:dyDescent="0.2">
      <c r="A21" s="45" t="s">
        <v>133</v>
      </c>
      <c r="B21" s="29" t="s">
        <v>84</v>
      </c>
      <c r="C21" s="30" t="s">
        <v>24</v>
      </c>
      <c r="D21" s="30" t="s">
        <v>25</v>
      </c>
      <c r="E21" s="109" t="s">
        <v>26</v>
      </c>
      <c r="F21" s="106">
        <f>SUM(E22:E33)</f>
        <v>0</v>
      </c>
      <c r="G21" s="128"/>
      <c r="H21" s="127"/>
    </row>
    <row r="22" spans="1:8" x14ac:dyDescent="0.2">
      <c r="A22" s="129"/>
      <c r="B22" s="111"/>
      <c r="C22" s="111"/>
      <c r="D22" s="117"/>
      <c r="E22" s="111"/>
      <c r="F22" s="130"/>
      <c r="G22" s="131"/>
      <c r="H22" s="132"/>
    </row>
    <row r="23" spans="1:8" x14ac:dyDescent="0.2">
      <c r="A23" s="129"/>
      <c r="B23" s="112"/>
      <c r="C23" s="113"/>
      <c r="D23" s="114"/>
      <c r="E23" s="113"/>
      <c r="F23" s="133"/>
      <c r="G23" s="131"/>
      <c r="H23" s="132"/>
    </row>
    <row r="24" spans="1:8" x14ac:dyDescent="0.2">
      <c r="A24" s="129"/>
      <c r="B24" s="111"/>
      <c r="C24" s="111"/>
      <c r="D24" s="117"/>
      <c r="E24" s="111"/>
      <c r="F24" s="133"/>
      <c r="G24" s="131"/>
      <c r="H24" s="132"/>
    </row>
    <row r="25" spans="1:8" x14ac:dyDescent="0.2">
      <c r="A25" s="129"/>
      <c r="B25" s="112"/>
      <c r="C25" s="113"/>
      <c r="D25" s="114"/>
      <c r="E25" s="113"/>
      <c r="F25" s="133"/>
      <c r="G25" s="131"/>
      <c r="H25" s="132"/>
    </row>
    <row r="26" spans="1:8" x14ac:dyDescent="0.2">
      <c r="A26" s="129"/>
      <c r="B26" s="111"/>
      <c r="C26" s="111"/>
      <c r="D26" s="117"/>
      <c r="E26" s="111"/>
      <c r="F26" s="133"/>
      <c r="G26" s="131"/>
      <c r="H26" s="132"/>
    </row>
    <row r="27" spans="1:8" x14ac:dyDescent="0.2">
      <c r="A27" s="129"/>
      <c r="B27" s="112"/>
      <c r="C27" s="113"/>
      <c r="D27" s="134"/>
      <c r="E27" s="135"/>
      <c r="F27" s="133"/>
      <c r="G27" s="131"/>
      <c r="H27" s="132"/>
    </row>
    <row r="28" spans="1:8" x14ac:dyDescent="0.2">
      <c r="A28" s="129"/>
      <c r="B28" s="111"/>
      <c r="C28" s="111"/>
      <c r="D28" s="120"/>
      <c r="E28" s="136"/>
      <c r="F28" s="133"/>
      <c r="G28" s="131"/>
      <c r="H28" s="132"/>
    </row>
    <row r="29" spans="1:8" x14ac:dyDescent="0.2">
      <c r="A29" s="129"/>
      <c r="B29" s="112"/>
      <c r="C29" s="113"/>
      <c r="D29" s="134"/>
      <c r="E29" s="135"/>
      <c r="F29" s="133"/>
      <c r="G29" s="131"/>
      <c r="H29" s="132"/>
    </row>
    <row r="30" spans="1:8" x14ac:dyDescent="0.2">
      <c r="A30" s="129"/>
      <c r="B30" s="111"/>
      <c r="C30" s="111"/>
      <c r="D30" s="120"/>
      <c r="E30" s="136"/>
      <c r="F30" s="133"/>
      <c r="G30" s="131"/>
      <c r="H30" s="132"/>
    </row>
    <row r="31" spans="1:8" x14ac:dyDescent="0.2">
      <c r="A31" s="129"/>
      <c r="B31" s="112"/>
      <c r="C31" s="113"/>
      <c r="D31" s="134"/>
      <c r="E31" s="135"/>
      <c r="F31" s="103"/>
      <c r="G31" s="103"/>
      <c r="H31" s="103"/>
    </row>
    <row r="32" spans="1:8" x14ac:dyDescent="0.2">
      <c r="A32" s="129"/>
      <c r="B32" s="111"/>
      <c r="C32" s="111"/>
      <c r="D32" s="120"/>
      <c r="E32" s="136"/>
      <c r="F32" s="103"/>
      <c r="G32" s="103"/>
      <c r="H32" s="103"/>
    </row>
    <row r="33" spans="1:8" x14ac:dyDescent="0.2">
      <c r="A33" s="129"/>
      <c r="B33" s="112"/>
      <c r="C33" s="113"/>
      <c r="D33" s="134"/>
      <c r="E33" s="135"/>
      <c r="F33" s="103"/>
      <c r="G33" s="103"/>
      <c r="H33" s="103"/>
    </row>
    <row r="34" spans="1:8" x14ac:dyDescent="0.2">
      <c r="G34" s="74"/>
      <c r="H34" s="74"/>
    </row>
    <row r="35" spans="1:8" x14ac:dyDescent="0.2">
      <c r="G35" s="74"/>
      <c r="H35" s="74"/>
    </row>
    <row r="36" spans="1:8" x14ac:dyDescent="0.2">
      <c r="G36" s="74"/>
      <c r="H36" s="74"/>
    </row>
    <row r="37" spans="1:8" x14ac:dyDescent="0.2">
      <c r="G37" s="74"/>
      <c r="H37" s="74"/>
    </row>
    <row r="38" spans="1:8" x14ac:dyDescent="0.2">
      <c r="G38" s="74"/>
      <c r="H38" s="74"/>
    </row>
    <row r="39" spans="1:8" x14ac:dyDescent="0.2">
      <c r="G39" s="74"/>
      <c r="H39" s="74"/>
    </row>
    <row r="40" spans="1:8" x14ac:dyDescent="0.2">
      <c r="G40" s="74"/>
      <c r="H40" s="74"/>
    </row>
    <row r="41" spans="1:8" x14ac:dyDescent="0.2">
      <c r="G41" s="74"/>
      <c r="H41" s="74"/>
    </row>
    <row r="42" spans="1:8" x14ac:dyDescent="0.2">
      <c r="G42" s="74"/>
      <c r="H42" s="74"/>
    </row>
    <row r="43" spans="1:8" x14ac:dyDescent="0.2">
      <c r="G43" s="74"/>
      <c r="H43" s="74"/>
    </row>
    <row r="44" spans="1:8" x14ac:dyDescent="0.2">
      <c r="G44" s="74"/>
      <c r="H44" s="74"/>
    </row>
    <row r="45" spans="1:8" x14ac:dyDescent="0.2">
      <c r="G45" s="74"/>
      <c r="H45" s="74"/>
    </row>
    <row r="46" spans="1:8" x14ac:dyDescent="0.2">
      <c r="G46" s="74"/>
      <c r="H46" s="74"/>
    </row>
    <row r="47" spans="1:8" x14ac:dyDescent="0.2">
      <c r="G47" s="74"/>
      <c r="H47" s="74"/>
    </row>
    <row r="48" spans="1:8" x14ac:dyDescent="0.2">
      <c r="G48" s="74"/>
      <c r="H48" s="74"/>
    </row>
    <row r="49" spans="7:8" x14ac:dyDescent="0.2">
      <c r="G49" s="74"/>
      <c r="H49" s="74"/>
    </row>
    <row r="50" spans="7:8" x14ac:dyDescent="0.2">
      <c r="G50" s="74"/>
      <c r="H50" s="74"/>
    </row>
    <row r="51" spans="7:8" x14ac:dyDescent="0.2">
      <c r="G51" s="74"/>
      <c r="H51" s="74"/>
    </row>
    <row r="52" spans="7:8" x14ac:dyDescent="0.2">
      <c r="G52" s="74"/>
      <c r="H52" s="74"/>
    </row>
    <row r="53" spans="7:8" x14ac:dyDescent="0.2">
      <c r="G53" s="74"/>
      <c r="H53" s="74"/>
    </row>
    <row r="54" spans="7:8" x14ac:dyDescent="0.2">
      <c r="G54" s="74"/>
      <c r="H54" s="74"/>
    </row>
    <row r="55" spans="7:8" x14ac:dyDescent="0.2">
      <c r="G55" s="74"/>
      <c r="H55" s="74"/>
    </row>
    <row r="56" spans="7:8" x14ac:dyDescent="0.2">
      <c r="G56" s="74"/>
      <c r="H56" s="74"/>
    </row>
    <row r="57" spans="7:8" x14ac:dyDescent="0.2">
      <c r="G57" s="74"/>
      <c r="H57" s="74"/>
    </row>
  </sheetData>
  <mergeCells count="3">
    <mergeCell ref="A2:G3"/>
    <mergeCell ref="A5:G5"/>
    <mergeCell ref="A20:E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0" sqref="F20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1" spans="1:8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399" t="s">
        <v>228</v>
      </c>
      <c r="B2" s="400"/>
      <c r="C2" s="400"/>
      <c r="D2" s="400"/>
      <c r="E2" s="400"/>
      <c r="F2" s="400"/>
      <c r="G2" s="401"/>
      <c r="H2" s="16" t="s">
        <v>86</v>
      </c>
    </row>
    <row r="3" spans="1:8" x14ac:dyDescent="0.2">
      <c r="A3" s="402"/>
      <c r="B3" s="403"/>
      <c r="C3" s="403"/>
      <c r="D3" s="403"/>
      <c r="E3" s="403"/>
      <c r="F3" s="403"/>
      <c r="G3" s="404"/>
      <c r="H3" s="106">
        <f>H6+F19</f>
        <v>0</v>
      </c>
    </row>
    <row r="4" spans="1:8" ht="15.75" x14ac:dyDescent="0.2">
      <c r="A4" s="137"/>
      <c r="B4" s="138"/>
      <c r="C4" s="138"/>
      <c r="D4" s="138"/>
      <c r="E4" s="137"/>
      <c r="F4" s="138"/>
      <c r="G4" s="138"/>
      <c r="H4" s="139"/>
    </row>
    <row r="5" spans="1:8" ht="15.75" x14ac:dyDescent="0.2">
      <c r="A5" s="396" t="s">
        <v>224</v>
      </c>
      <c r="B5" s="397"/>
      <c r="C5" s="397"/>
      <c r="D5" s="397"/>
      <c r="E5" s="397"/>
      <c r="F5" s="397"/>
      <c r="G5" s="398"/>
      <c r="H5" s="95" t="s">
        <v>86</v>
      </c>
    </row>
    <row r="6" spans="1:8" ht="25.5" x14ac:dyDescent="0.2">
      <c r="A6" s="45" t="s">
        <v>133</v>
      </c>
      <c r="B6" s="29" t="s">
        <v>84</v>
      </c>
      <c r="C6" s="30" t="s">
        <v>24</v>
      </c>
      <c r="D6" s="30" t="s">
        <v>25</v>
      </c>
      <c r="E6" s="109" t="s">
        <v>26</v>
      </c>
      <c r="F6" s="110" t="s">
        <v>225</v>
      </c>
      <c r="G6" s="73" t="s">
        <v>226</v>
      </c>
      <c r="H6" s="106">
        <f>SUM(G7:G16)</f>
        <v>0</v>
      </c>
    </row>
    <row r="7" spans="1:8" x14ac:dyDescent="0.2">
      <c r="A7" s="140"/>
      <c r="B7" s="112"/>
      <c r="C7" s="113"/>
      <c r="D7" s="134"/>
      <c r="E7" s="135"/>
      <c r="F7" s="135"/>
      <c r="G7" s="115">
        <f>IF((E7/100*20)&gt;(E7-F7),(E7-F7),(E7/100*20))</f>
        <v>0</v>
      </c>
      <c r="H7" s="116"/>
    </row>
    <row r="8" spans="1:8" x14ac:dyDescent="0.2">
      <c r="A8" s="111"/>
      <c r="B8" s="111"/>
      <c r="C8" s="111"/>
      <c r="D8" s="141"/>
      <c r="E8" s="136"/>
      <c r="F8" s="136"/>
      <c r="G8" s="118">
        <f t="shared" ref="G8:G16" si="0">IF((E8/100*20)&gt;(E8-F8),(E8-F8),(E8/100*20))</f>
        <v>0</v>
      </c>
      <c r="H8" s="116"/>
    </row>
    <row r="9" spans="1:8" x14ac:dyDescent="0.2">
      <c r="A9" s="140"/>
      <c r="B9" s="112"/>
      <c r="C9" s="113"/>
      <c r="D9" s="134"/>
      <c r="E9" s="135"/>
      <c r="F9" s="135"/>
      <c r="G9" s="115">
        <f t="shared" si="0"/>
        <v>0</v>
      </c>
      <c r="H9" s="116"/>
    </row>
    <row r="10" spans="1:8" x14ac:dyDescent="0.2">
      <c r="A10" s="111"/>
      <c r="B10" s="111"/>
      <c r="C10" s="111"/>
      <c r="D10" s="141"/>
      <c r="E10" s="136"/>
      <c r="F10" s="136"/>
      <c r="G10" s="118">
        <f t="shared" si="0"/>
        <v>0</v>
      </c>
      <c r="H10" s="116"/>
    </row>
    <row r="11" spans="1:8" x14ac:dyDescent="0.2">
      <c r="A11" s="140"/>
      <c r="B11" s="112"/>
      <c r="C11" s="113"/>
      <c r="D11" s="134"/>
      <c r="E11" s="135"/>
      <c r="F11" s="135"/>
      <c r="G11" s="115">
        <f t="shared" si="0"/>
        <v>0</v>
      </c>
      <c r="H11" s="116"/>
    </row>
    <row r="12" spans="1:8" x14ac:dyDescent="0.2">
      <c r="A12" s="111"/>
      <c r="B12" s="111"/>
      <c r="C12" s="111"/>
      <c r="D12" s="120"/>
      <c r="E12" s="136"/>
      <c r="F12" s="136"/>
      <c r="G12" s="118">
        <f t="shared" si="0"/>
        <v>0</v>
      </c>
      <c r="H12" s="116"/>
    </row>
    <row r="13" spans="1:8" x14ac:dyDescent="0.2">
      <c r="A13" s="140"/>
      <c r="B13" s="112"/>
      <c r="C13" s="113"/>
      <c r="D13" s="134"/>
      <c r="E13" s="135"/>
      <c r="F13" s="135"/>
      <c r="G13" s="115">
        <f t="shared" si="0"/>
        <v>0</v>
      </c>
      <c r="H13" s="116"/>
    </row>
    <row r="14" spans="1:8" x14ac:dyDescent="0.2">
      <c r="A14" s="111"/>
      <c r="B14" s="111"/>
      <c r="C14" s="111"/>
      <c r="D14" s="120"/>
      <c r="E14" s="136"/>
      <c r="F14" s="136"/>
      <c r="G14" s="118">
        <f t="shared" si="0"/>
        <v>0</v>
      </c>
      <c r="H14" s="116"/>
    </row>
    <row r="15" spans="1:8" x14ac:dyDescent="0.2">
      <c r="A15" s="140"/>
      <c r="B15" s="112"/>
      <c r="C15" s="113"/>
      <c r="D15" s="134"/>
      <c r="E15" s="135"/>
      <c r="F15" s="135"/>
      <c r="G15" s="115">
        <f t="shared" si="0"/>
        <v>0</v>
      </c>
      <c r="H15" s="116"/>
    </row>
    <row r="16" spans="1:8" x14ac:dyDescent="0.2">
      <c r="A16" s="111"/>
      <c r="B16" s="111"/>
      <c r="C16" s="111"/>
      <c r="D16" s="120"/>
      <c r="E16" s="121"/>
      <c r="F16" s="121"/>
      <c r="G16" s="118">
        <f t="shared" si="0"/>
        <v>0</v>
      </c>
      <c r="H16" s="116"/>
    </row>
    <row r="17" spans="1:8" x14ac:dyDescent="0.2">
      <c r="A17" s="122"/>
      <c r="B17" s="122"/>
      <c r="C17" s="122"/>
      <c r="D17" s="123"/>
      <c r="E17" s="124"/>
      <c r="F17" s="124"/>
      <c r="G17" s="125"/>
      <c r="H17" s="116"/>
    </row>
    <row r="18" spans="1:8" ht="15.75" x14ac:dyDescent="0.2">
      <c r="A18" s="396" t="s">
        <v>227</v>
      </c>
      <c r="B18" s="397"/>
      <c r="C18" s="397"/>
      <c r="D18" s="397"/>
      <c r="E18" s="398"/>
      <c r="F18" s="95" t="s">
        <v>86</v>
      </c>
      <c r="G18" s="126"/>
      <c r="H18" s="127"/>
    </row>
    <row r="19" spans="1:8" ht="25.5" x14ac:dyDescent="0.2">
      <c r="A19" s="45" t="s">
        <v>133</v>
      </c>
      <c r="B19" s="29" t="s">
        <v>84</v>
      </c>
      <c r="C19" s="30" t="s">
        <v>24</v>
      </c>
      <c r="D19" s="30" t="s">
        <v>25</v>
      </c>
      <c r="E19" s="109" t="s">
        <v>26</v>
      </c>
      <c r="F19" s="106">
        <f>SUM(E20:E31)</f>
        <v>0</v>
      </c>
      <c r="G19" s="128"/>
      <c r="H19" s="127"/>
    </row>
    <row r="20" spans="1:8" x14ac:dyDescent="0.2">
      <c r="A20" s="140"/>
      <c r="B20" s="112"/>
      <c r="C20" s="113"/>
      <c r="D20" s="134"/>
      <c r="E20" s="135"/>
      <c r="F20" s="130"/>
      <c r="G20" s="131"/>
      <c r="H20" s="132"/>
    </row>
    <row r="21" spans="1:8" x14ac:dyDescent="0.2">
      <c r="A21" s="111"/>
      <c r="B21" s="111"/>
      <c r="C21" s="111"/>
      <c r="D21" s="120"/>
      <c r="E21" s="136"/>
      <c r="F21" s="133"/>
      <c r="G21" s="131"/>
      <c r="H21" s="132"/>
    </row>
    <row r="22" spans="1:8" x14ac:dyDescent="0.2">
      <c r="A22" s="140"/>
      <c r="B22" s="112"/>
      <c r="C22" s="113"/>
      <c r="D22" s="134"/>
      <c r="E22" s="135"/>
      <c r="F22" s="133"/>
      <c r="G22" s="131"/>
      <c r="H22" s="132"/>
    </row>
    <row r="23" spans="1:8" x14ac:dyDescent="0.2">
      <c r="A23" s="111"/>
      <c r="B23" s="111"/>
      <c r="C23" s="111"/>
      <c r="D23" s="120"/>
      <c r="E23" s="136"/>
      <c r="F23" s="133"/>
      <c r="G23" s="131"/>
      <c r="H23" s="132"/>
    </row>
    <row r="24" spans="1:8" x14ac:dyDescent="0.2">
      <c r="A24" s="140"/>
      <c r="B24" s="112"/>
      <c r="C24" s="113"/>
      <c r="D24" s="134"/>
      <c r="E24" s="135"/>
      <c r="F24" s="133"/>
      <c r="G24" s="131"/>
      <c r="H24" s="132"/>
    </row>
    <row r="25" spans="1:8" x14ac:dyDescent="0.2">
      <c r="A25" s="111"/>
      <c r="B25" s="111"/>
      <c r="C25" s="111"/>
      <c r="D25" s="120"/>
      <c r="E25" s="136"/>
      <c r="F25" s="133"/>
      <c r="G25" s="131"/>
      <c r="H25" s="132"/>
    </row>
    <row r="26" spans="1:8" x14ac:dyDescent="0.2">
      <c r="A26" s="140"/>
      <c r="B26" s="112"/>
      <c r="C26" s="113"/>
      <c r="D26" s="134"/>
      <c r="E26" s="135"/>
      <c r="F26" s="133"/>
      <c r="G26" s="131"/>
      <c r="H26" s="132"/>
    </row>
    <row r="27" spans="1:8" x14ac:dyDescent="0.2">
      <c r="A27" s="111"/>
      <c r="B27" s="111"/>
      <c r="C27" s="111"/>
      <c r="D27" s="120"/>
      <c r="E27" s="136"/>
      <c r="F27" s="133"/>
      <c r="G27" s="131"/>
      <c r="H27" s="132"/>
    </row>
    <row r="28" spans="1:8" x14ac:dyDescent="0.2">
      <c r="A28" s="140"/>
      <c r="B28" s="112"/>
      <c r="C28" s="113"/>
      <c r="D28" s="134"/>
      <c r="E28" s="135"/>
      <c r="F28" s="133"/>
      <c r="G28" s="131"/>
      <c r="H28" s="132"/>
    </row>
    <row r="29" spans="1:8" x14ac:dyDescent="0.2">
      <c r="A29" s="111"/>
      <c r="B29" s="111"/>
      <c r="C29" s="111"/>
      <c r="D29" s="120"/>
      <c r="E29" s="136"/>
      <c r="F29" s="133"/>
      <c r="G29" s="131"/>
      <c r="H29" s="132"/>
    </row>
    <row r="30" spans="1:8" x14ac:dyDescent="0.2">
      <c r="A30" s="140"/>
      <c r="B30" s="112"/>
      <c r="C30" s="113"/>
      <c r="D30" s="134"/>
      <c r="E30" s="135"/>
      <c r="F30" s="103"/>
      <c r="G30" s="116"/>
      <c r="H30" s="116"/>
    </row>
    <row r="31" spans="1:8" x14ac:dyDescent="0.2">
      <c r="A31" s="111"/>
      <c r="B31" s="111"/>
      <c r="C31" s="111"/>
      <c r="D31" s="120"/>
      <c r="E31" s="136"/>
      <c r="F31" s="103"/>
      <c r="G31" s="116"/>
      <c r="H31" s="116"/>
    </row>
    <row r="32" spans="1:8" x14ac:dyDescent="0.2">
      <c r="A32" s="37"/>
      <c r="B32" s="37"/>
      <c r="C32" s="37"/>
      <c r="D32" s="37"/>
      <c r="E32" s="37"/>
      <c r="F32" s="37"/>
      <c r="G32" s="74"/>
      <c r="H32" s="74"/>
    </row>
    <row r="33" spans="1:8" x14ac:dyDescent="0.2">
      <c r="A33" s="37"/>
      <c r="B33" s="37"/>
      <c r="C33" s="37"/>
      <c r="D33" s="37"/>
      <c r="E33" s="37"/>
      <c r="F33" s="37"/>
      <c r="G33" s="74"/>
      <c r="H33" s="74"/>
    </row>
    <row r="34" spans="1:8" x14ac:dyDescent="0.2">
      <c r="A34" s="37"/>
      <c r="B34" s="37"/>
      <c r="C34" s="37"/>
      <c r="D34" s="37"/>
      <c r="E34" s="37"/>
      <c r="F34" s="37"/>
      <c r="G34" s="74"/>
      <c r="H34" s="74"/>
    </row>
    <row r="35" spans="1:8" x14ac:dyDescent="0.2">
      <c r="A35" s="37"/>
      <c r="B35" s="37"/>
      <c r="C35" s="37"/>
      <c r="D35" s="37"/>
      <c r="E35" s="37"/>
      <c r="F35" s="37"/>
      <c r="G35" s="74"/>
      <c r="H35" s="74"/>
    </row>
    <row r="36" spans="1:8" x14ac:dyDescent="0.2">
      <c r="A36" s="37"/>
      <c r="B36" s="37"/>
      <c r="C36" s="37"/>
      <c r="D36" s="37"/>
      <c r="E36" s="37"/>
      <c r="F36" s="37"/>
      <c r="G36" s="74"/>
      <c r="H36" s="74"/>
    </row>
  </sheetData>
  <mergeCells count="3">
    <mergeCell ref="A2:G3"/>
    <mergeCell ref="A5:G5"/>
    <mergeCell ref="A18:E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4" width="16.85546875" customWidth="1"/>
    <col min="5" max="5" width="16.85546875" style="21" customWidth="1"/>
    <col min="6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109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149</v>
      </c>
      <c r="D4" s="9" t="s">
        <v>150</v>
      </c>
      <c r="E4" s="79" t="s">
        <v>26</v>
      </c>
      <c r="F4" s="15">
        <f>SUM(E:E)</f>
        <v>0</v>
      </c>
    </row>
    <row r="5" spans="1:6" x14ac:dyDescent="0.2">
      <c r="A5" s="2"/>
      <c r="B5" s="10"/>
      <c r="C5" s="11"/>
      <c r="D5" s="12"/>
      <c r="E5" s="80">
        <v>0</v>
      </c>
    </row>
    <row r="6" spans="1:6" x14ac:dyDescent="0.2">
      <c r="B6" s="1"/>
      <c r="C6" s="1"/>
      <c r="D6" s="1"/>
      <c r="E6" s="82">
        <v>0</v>
      </c>
    </row>
    <row r="7" spans="1:6" x14ac:dyDescent="0.2">
      <c r="B7" s="10"/>
      <c r="C7" s="11"/>
      <c r="D7" s="12"/>
      <c r="E7" s="80">
        <v>0</v>
      </c>
    </row>
    <row r="8" spans="1:6" x14ac:dyDescent="0.2">
      <c r="B8" s="1"/>
      <c r="C8" s="1"/>
      <c r="D8" s="1"/>
      <c r="E8" s="82">
        <v>0</v>
      </c>
    </row>
    <row r="9" spans="1:6" x14ac:dyDescent="0.2">
      <c r="B9" s="10"/>
      <c r="C9" s="11"/>
      <c r="D9" s="12"/>
      <c r="E9" s="80">
        <v>0</v>
      </c>
    </row>
    <row r="10" spans="1:6" x14ac:dyDescent="0.2">
      <c r="B10" s="1"/>
      <c r="C10" s="1"/>
      <c r="D10" s="1"/>
      <c r="E10" s="82">
        <v>0</v>
      </c>
    </row>
    <row r="11" spans="1:6" x14ac:dyDescent="0.2">
      <c r="B11" s="10"/>
      <c r="C11" s="11"/>
      <c r="D11" s="12"/>
      <c r="E11" s="80">
        <v>0</v>
      </c>
    </row>
    <row r="12" spans="1:6" x14ac:dyDescent="0.2">
      <c r="B12" s="1"/>
      <c r="C12" s="1"/>
      <c r="D12" s="1"/>
      <c r="E12" s="82">
        <v>0</v>
      </c>
    </row>
    <row r="13" spans="1:6" x14ac:dyDescent="0.2">
      <c r="B13" s="10"/>
      <c r="C13" s="11"/>
      <c r="D13" s="12"/>
      <c r="E13" s="80">
        <v>0</v>
      </c>
    </row>
    <row r="14" spans="1:6" x14ac:dyDescent="0.2">
      <c r="B14" s="1"/>
      <c r="C14" s="1"/>
      <c r="D14" s="1"/>
      <c r="E14" s="82">
        <v>0</v>
      </c>
    </row>
    <row r="15" spans="1:6" x14ac:dyDescent="0.2">
      <c r="B15" s="10"/>
      <c r="C15" s="11"/>
      <c r="D15" s="12"/>
      <c r="E15" s="80">
        <v>0</v>
      </c>
    </row>
    <row r="16" spans="1:6" x14ac:dyDescent="0.2">
      <c r="B16" s="1"/>
      <c r="C16" s="1"/>
      <c r="D16" s="1"/>
      <c r="E16" s="82">
        <v>0</v>
      </c>
    </row>
    <row r="17" spans="2:5" x14ac:dyDescent="0.2">
      <c r="B17" s="10"/>
      <c r="C17" s="11"/>
      <c r="D17" s="12"/>
      <c r="E17" s="80">
        <v>0</v>
      </c>
    </row>
    <row r="18" spans="2:5" x14ac:dyDescent="0.2">
      <c r="B18" s="1"/>
      <c r="C18" s="1"/>
      <c r="D18" s="1"/>
      <c r="E18" s="82">
        <v>0</v>
      </c>
    </row>
    <row r="19" spans="2:5" x14ac:dyDescent="0.2">
      <c r="B19" s="10"/>
      <c r="C19" s="11"/>
      <c r="D19" s="12"/>
      <c r="E19" s="80">
        <v>0</v>
      </c>
    </row>
    <row r="20" spans="2:5" x14ac:dyDescent="0.2">
      <c r="B20" s="1"/>
      <c r="C20" s="1"/>
      <c r="D20" s="1"/>
      <c r="E20" s="82">
        <v>0</v>
      </c>
    </row>
    <row r="21" spans="2:5" x14ac:dyDescent="0.2">
      <c r="B21" s="10"/>
      <c r="C21" s="11"/>
      <c r="D21" s="12"/>
      <c r="E21" s="80">
        <v>0</v>
      </c>
    </row>
    <row r="22" spans="2:5" x14ac:dyDescent="0.2">
      <c r="B22" s="1"/>
      <c r="C22" s="1"/>
      <c r="D22" s="1"/>
      <c r="E22" s="82">
        <v>0</v>
      </c>
    </row>
    <row r="23" spans="2:5" x14ac:dyDescent="0.2">
      <c r="B23" s="10"/>
      <c r="C23" s="11"/>
      <c r="D23" s="12"/>
      <c r="E23" s="80">
        <v>0</v>
      </c>
    </row>
    <row r="24" spans="2:5" x14ac:dyDescent="0.2">
      <c r="B24" s="1"/>
      <c r="C24" s="1"/>
      <c r="D24" s="1"/>
      <c r="E24" s="82">
        <v>0</v>
      </c>
    </row>
    <row r="25" spans="2:5" x14ac:dyDescent="0.2">
      <c r="B25" s="10"/>
      <c r="C25" s="11"/>
      <c r="D25" s="12"/>
      <c r="E25" s="80">
        <v>0</v>
      </c>
    </row>
    <row r="26" spans="2:5" x14ac:dyDescent="0.2">
      <c r="B26" s="1"/>
      <c r="C26" s="1"/>
      <c r="D26" s="1"/>
      <c r="E26" s="82">
        <v>0</v>
      </c>
    </row>
    <row r="27" spans="2:5" x14ac:dyDescent="0.2">
      <c r="B27" s="10"/>
      <c r="C27" s="11"/>
      <c r="D27" s="12"/>
      <c r="E27" s="80">
        <v>0</v>
      </c>
    </row>
    <row r="28" spans="2:5" x14ac:dyDescent="0.2">
      <c r="B28" s="1"/>
      <c r="C28" s="1"/>
      <c r="D28" s="1"/>
      <c r="E28" s="82">
        <v>0</v>
      </c>
    </row>
    <row r="29" spans="2:5" x14ac:dyDescent="0.2">
      <c r="B29" s="10"/>
      <c r="C29" s="11"/>
      <c r="D29" s="12"/>
      <c r="E29" s="80">
        <v>0</v>
      </c>
    </row>
    <row r="30" spans="2:5" x14ac:dyDescent="0.2">
      <c r="B30" s="1"/>
      <c r="C30" s="1"/>
      <c r="D30" s="1"/>
      <c r="E30" s="81"/>
    </row>
  </sheetData>
  <mergeCells count="2">
    <mergeCell ref="B2:F2"/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H4" sqref="H4"/>
    </sheetView>
  </sheetViews>
  <sheetFormatPr defaultColWidth="11.42578125" defaultRowHeight="12.75" x14ac:dyDescent="0.2"/>
  <cols>
    <col min="1" max="1" width="40.7109375" style="37" customWidth="1"/>
    <col min="2" max="6" width="16.85546875" style="37" customWidth="1"/>
    <col min="7" max="7" width="11.42578125" style="37"/>
    <col min="8" max="8" width="15" style="37" bestFit="1" customWidth="1"/>
    <col min="9" max="16384" width="11.42578125" style="37"/>
  </cols>
  <sheetData>
    <row r="2" spans="1:8" ht="15.75" x14ac:dyDescent="0.25">
      <c r="B2" s="405" t="s">
        <v>136</v>
      </c>
      <c r="C2" s="406"/>
      <c r="D2" s="406"/>
      <c r="E2" s="406"/>
      <c r="F2" s="407"/>
    </row>
    <row r="3" spans="1:8" ht="15.75" x14ac:dyDescent="0.25">
      <c r="B3" s="380" t="s">
        <v>108</v>
      </c>
      <c r="C3" s="408"/>
      <c r="D3" s="408"/>
      <c r="E3" s="409"/>
      <c r="F3" s="44" t="s">
        <v>86</v>
      </c>
      <c r="G3" s="44" t="s">
        <v>162</v>
      </c>
      <c r="H3" s="44" t="s">
        <v>123</v>
      </c>
    </row>
    <row r="4" spans="1:8" ht="25.5" x14ac:dyDescent="0.2">
      <c r="A4" s="45" t="s">
        <v>133</v>
      </c>
      <c r="B4" s="29" t="s">
        <v>84</v>
      </c>
      <c r="C4" s="30" t="s">
        <v>149</v>
      </c>
      <c r="D4" s="30" t="s">
        <v>150</v>
      </c>
      <c r="E4" s="31" t="s">
        <v>26</v>
      </c>
      <c r="F4" s="241">
        <f>SUM(E:E)</f>
        <v>0</v>
      </c>
      <c r="G4" s="241">
        <f>27300/5*(PARAMETRI!B10+PARAMETRI!B12+PARAMETRI!B14)/2500</f>
        <v>0</v>
      </c>
      <c r="H4" s="255">
        <f>MIN(F4:G4)</f>
        <v>0</v>
      </c>
    </row>
    <row r="5" spans="1:8" x14ac:dyDescent="0.2">
      <c r="B5" s="32"/>
      <c r="C5" s="33"/>
      <c r="D5" s="34"/>
      <c r="E5" s="33"/>
    </row>
    <row r="6" spans="1:8" x14ac:dyDescent="0.2">
      <c r="B6" s="35"/>
      <c r="C6" s="35"/>
      <c r="D6" s="35"/>
      <c r="E6" s="35"/>
    </row>
    <row r="7" spans="1:8" x14ac:dyDescent="0.2">
      <c r="B7" s="32"/>
      <c r="C7" s="33"/>
      <c r="D7" s="34"/>
      <c r="E7" s="33"/>
    </row>
    <row r="8" spans="1:8" x14ac:dyDescent="0.2">
      <c r="B8" s="35"/>
      <c r="C8" s="35"/>
      <c r="D8" s="35"/>
      <c r="E8" s="35"/>
    </row>
    <row r="9" spans="1:8" x14ac:dyDescent="0.2">
      <c r="B9" s="32"/>
      <c r="C9" s="33"/>
      <c r="D9" s="34"/>
      <c r="E9" s="33"/>
    </row>
    <row r="10" spans="1:8" x14ac:dyDescent="0.2">
      <c r="B10" s="35"/>
      <c r="C10" s="35"/>
      <c r="D10" s="35"/>
      <c r="E10" s="35"/>
    </row>
    <row r="11" spans="1:8" x14ac:dyDescent="0.2">
      <c r="B11" s="32"/>
      <c r="C11" s="33"/>
      <c r="D11" s="34"/>
      <c r="E11" s="33"/>
    </row>
    <row r="12" spans="1:8" x14ac:dyDescent="0.2">
      <c r="B12" s="35"/>
      <c r="C12" s="35"/>
      <c r="D12" s="35"/>
      <c r="E12" s="35"/>
    </row>
    <row r="13" spans="1:8" x14ac:dyDescent="0.2">
      <c r="B13" s="32"/>
      <c r="C13" s="33"/>
      <c r="D13" s="34"/>
      <c r="E13" s="33"/>
    </row>
    <row r="14" spans="1:8" x14ac:dyDescent="0.2">
      <c r="B14" s="35"/>
      <c r="C14" s="35"/>
      <c r="D14" s="35"/>
      <c r="E14" s="36"/>
    </row>
    <row r="15" spans="1:8" x14ac:dyDescent="0.2">
      <c r="B15" s="32"/>
      <c r="C15" s="33"/>
      <c r="D15" s="34"/>
      <c r="E15" s="33"/>
    </row>
    <row r="16" spans="1:8" x14ac:dyDescent="0.2">
      <c r="B16" s="35"/>
      <c r="C16" s="35"/>
      <c r="D16" s="35"/>
      <c r="E16" s="35"/>
    </row>
    <row r="17" spans="2:5" x14ac:dyDescent="0.2">
      <c r="B17" s="32"/>
      <c r="C17" s="33"/>
      <c r="D17" s="34"/>
      <c r="E17" s="33"/>
    </row>
    <row r="18" spans="2:5" x14ac:dyDescent="0.2">
      <c r="B18" s="35"/>
      <c r="C18" s="35"/>
      <c r="D18" s="35"/>
      <c r="E18" s="35"/>
    </row>
    <row r="19" spans="2:5" x14ac:dyDescent="0.2">
      <c r="B19" s="32"/>
      <c r="C19" s="33"/>
      <c r="D19" s="34"/>
      <c r="E19" s="33"/>
    </row>
    <row r="20" spans="2:5" x14ac:dyDescent="0.2">
      <c r="B20" s="35"/>
      <c r="C20" s="35"/>
      <c r="D20" s="35"/>
      <c r="E20" s="35"/>
    </row>
    <row r="21" spans="2:5" x14ac:dyDescent="0.2">
      <c r="B21" s="32"/>
      <c r="C21" s="33"/>
      <c r="D21" s="34"/>
      <c r="E21" s="33"/>
    </row>
    <row r="22" spans="2:5" x14ac:dyDescent="0.2">
      <c r="B22" s="35"/>
      <c r="C22" s="35"/>
      <c r="D22" s="35"/>
      <c r="E22" s="35"/>
    </row>
    <row r="23" spans="2:5" x14ac:dyDescent="0.2">
      <c r="B23" s="32"/>
      <c r="C23" s="33"/>
      <c r="D23" s="34"/>
      <c r="E23" s="33"/>
    </row>
    <row r="24" spans="2:5" x14ac:dyDescent="0.2">
      <c r="B24" s="35"/>
      <c r="C24" s="35"/>
      <c r="D24" s="35"/>
      <c r="E24" s="35"/>
    </row>
    <row r="25" spans="2:5" x14ac:dyDescent="0.2">
      <c r="B25" s="32"/>
      <c r="C25" s="33"/>
      <c r="D25" s="34"/>
      <c r="E25" s="33"/>
    </row>
    <row r="26" spans="2:5" x14ac:dyDescent="0.2">
      <c r="B26" s="35"/>
      <c r="C26" s="35"/>
      <c r="D26" s="35"/>
      <c r="E26" s="35"/>
    </row>
    <row r="27" spans="2:5" x14ac:dyDescent="0.2">
      <c r="B27" s="32"/>
      <c r="C27" s="33"/>
      <c r="D27" s="34"/>
      <c r="E27" s="33"/>
    </row>
    <row r="28" spans="2:5" x14ac:dyDescent="0.2">
      <c r="B28" s="35"/>
      <c r="C28" s="35"/>
      <c r="D28" s="35"/>
      <c r="E28" s="35"/>
    </row>
    <row r="29" spans="2:5" x14ac:dyDescent="0.2">
      <c r="B29" s="32"/>
      <c r="C29" s="33"/>
      <c r="D29" s="34"/>
      <c r="E29" s="33"/>
    </row>
    <row r="30" spans="2:5" x14ac:dyDescent="0.2">
      <c r="B30" s="35"/>
      <c r="C30" s="35"/>
      <c r="D30" s="35"/>
      <c r="E30" s="35"/>
    </row>
  </sheetData>
  <mergeCells count="2">
    <mergeCell ref="B2:F2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2" width="18.28515625" customWidth="1"/>
    <col min="3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107</v>
      </c>
      <c r="C3" s="382"/>
      <c r="D3" s="382"/>
      <c r="E3" s="383"/>
      <c r="F3" s="14" t="s">
        <v>86</v>
      </c>
    </row>
    <row r="4" spans="1:6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workbookViewId="0">
      <selection activeCell="E10" sqref="E10"/>
    </sheetView>
  </sheetViews>
  <sheetFormatPr defaultColWidth="11.42578125" defaultRowHeight="12.75" x14ac:dyDescent="0.2"/>
  <cols>
    <col min="1" max="1" width="40.7109375" style="37" customWidth="1"/>
    <col min="2" max="2" width="19.42578125" style="37" customWidth="1"/>
    <col min="3" max="3" width="8.28515625" style="37" bestFit="1" customWidth="1"/>
    <col min="4" max="4" width="10.140625" style="302" bestFit="1" customWidth="1"/>
    <col min="5" max="5" width="10.42578125" style="302" bestFit="1" customWidth="1"/>
    <col min="6" max="6" width="10.85546875" style="41" bestFit="1" customWidth="1"/>
    <col min="7" max="7" width="11.140625" style="37" bestFit="1" customWidth="1"/>
    <col min="8" max="8" width="15.28515625" style="41" bestFit="1" customWidth="1"/>
    <col min="9" max="9" width="12.85546875" style="37" bestFit="1" customWidth="1"/>
    <col min="10" max="10" width="6.140625" style="61" customWidth="1"/>
    <col min="11" max="11" width="5.5703125" style="61" customWidth="1"/>
    <col min="12" max="12" width="12.140625" bestFit="1" customWidth="1"/>
  </cols>
  <sheetData>
    <row r="2" spans="1:12" ht="15.75" x14ac:dyDescent="0.25">
      <c r="B2" s="379" t="s">
        <v>136</v>
      </c>
      <c r="C2" s="379"/>
      <c r="D2" s="379"/>
      <c r="E2" s="379"/>
      <c r="F2" s="379"/>
      <c r="G2" s="379"/>
      <c r="H2" s="379"/>
      <c r="I2" s="379"/>
      <c r="L2" s="18" t="s">
        <v>132</v>
      </c>
    </row>
    <row r="3" spans="1:12" ht="15.75" x14ac:dyDescent="0.25">
      <c r="B3" s="378" t="s">
        <v>158</v>
      </c>
      <c r="C3" s="378"/>
      <c r="D3" s="378"/>
      <c r="E3" s="380"/>
      <c r="F3" s="380"/>
      <c r="G3" s="58"/>
      <c r="H3" s="43"/>
      <c r="I3" s="44" t="s">
        <v>129</v>
      </c>
      <c r="L3" s="18"/>
    </row>
    <row r="4" spans="1:12" ht="15" x14ac:dyDescent="0.25">
      <c r="A4" s="45" t="s">
        <v>133</v>
      </c>
      <c r="B4" s="29" t="s">
        <v>84</v>
      </c>
      <c r="C4" s="30" t="s">
        <v>24</v>
      </c>
      <c r="D4" s="300" t="s">
        <v>130</v>
      </c>
      <c r="E4" s="300" t="s">
        <v>131</v>
      </c>
      <c r="F4" s="46" t="s">
        <v>26</v>
      </c>
      <c r="G4" s="44" t="s">
        <v>145</v>
      </c>
      <c r="H4" s="179" t="s">
        <v>253</v>
      </c>
      <c r="I4" s="63">
        <f>SUM(H:H)</f>
        <v>0</v>
      </c>
      <c r="L4" s="27">
        <v>44562</v>
      </c>
    </row>
    <row r="5" spans="1:12" ht="15" x14ac:dyDescent="0.25">
      <c r="A5" s="32"/>
      <c r="B5" s="32"/>
      <c r="C5" s="33"/>
      <c r="D5" s="34"/>
      <c r="E5" s="34"/>
      <c r="F5" s="38"/>
      <c r="G5" s="34"/>
      <c r="H5" s="62">
        <f t="shared" ref="H5:H63" si="0">IF((G5-E5)&gt;0,F5/(G5-E5+1)*(K5-J5+1),0)</f>
        <v>0</v>
      </c>
      <c r="I5" s="47"/>
      <c r="J5" s="61">
        <f>IF(E5&lt;$L$4,$L$4,E5)</f>
        <v>44562</v>
      </c>
      <c r="K5" s="61">
        <f>IF(G5&gt;$L$5,$L$5,G5)</f>
        <v>0</v>
      </c>
      <c r="L5" s="27">
        <v>44926</v>
      </c>
    </row>
    <row r="6" spans="1:12" x14ac:dyDescent="0.2">
      <c r="A6" s="35"/>
      <c r="B6" s="36"/>
      <c r="C6" s="35"/>
      <c r="D6" s="301"/>
      <c r="E6" s="301"/>
      <c r="F6" s="39"/>
      <c r="G6" s="48"/>
      <c r="H6" s="64">
        <f t="shared" si="0"/>
        <v>0</v>
      </c>
      <c r="J6" s="61">
        <f t="shared" ref="J6:J63" si="1">IF(E6&lt;$L$4,$L$4,E6)</f>
        <v>44562</v>
      </c>
      <c r="K6" s="61">
        <f t="shared" ref="K6:K63" si="2">IF(G6&gt;$L$5,$L$5,G6)</f>
        <v>0</v>
      </c>
      <c r="L6" s="3" t="s">
        <v>147</v>
      </c>
    </row>
    <row r="7" spans="1:12" x14ac:dyDescent="0.2">
      <c r="A7" s="32"/>
      <c r="B7" s="32"/>
      <c r="C7" s="33"/>
      <c r="D7" s="34"/>
      <c r="E7" s="34"/>
      <c r="F7" s="38"/>
      <c r="G7" s="34"/>
      <c r="H7" s="62">
        <f t="shared" si="0"/>
        <v>0</v>
      </c>
      <c r="J7" s="61">
        <f t="shared" si="1"/>
        <v>44562</v>
      </c>
      <c r="K7" s="61">
        <f t="shared" si="2"/>
        <v>0</v>
      </c>
      <c r="L7" s="3" t="s">
        <v>146</v>
      </c>
    </row>
    <row r="8" spans="1:12" x14ac:dyDescent="0.2">
      <c r="A8" s="35"/>
      <c r="B8" s="35"/>
      <c r="C8" s="35"/>
      <c r="D8" s="301"/>
      <c r="E8" s="301"/>
      <c r="F8" s="39"/>
      <c r="G8" s="48"/>
      <c r="H8" s="64">
        <f t="shared" si="0"/>
        <v>0</v>
      </c>
      <c r="J8" s="61">
        <f t="shared" si="1"/>
        <v>44562</v>
      </c>
      <c r="K8" s="61">
        <f t="shared" si="2"/>
        <v>0</v>
      </c>
    </row>
    <row r="9" spans="1:12" x14ac:dyDescent="0.2">
      <c r="A9" s="32"/>
      <c r="B9" s="32"/>
      <c r="C9" s="33"/>
      <c r="D9" s="34"/>
      <c r="E9" s="34"/>
      <c r="F9" s="38"/>
      <c r="G9" s="33"/>
      <c r="H9" s="62">
        <f t="shared" si="0"/>
        <v>0</v>
      </c>
      <c r="J9" s="61">
        <f t="shared" si="1"/>
        <v>44562</v>
      </c>
      <c r="K9" s="61">
        <f t="shared" si="2"/>
        <v>0</v>
      </c>
    </row>
    <row r="10" spans="1:12" x14ac:dyDescent="0.2">
      <c r="A10" s="35"/>
      <c r="B10" s="35"/>
      <c r="C10" s="35"/>
      <c r="D10" s="68"/>
      <c r="E10" s="68"/>
      <c r="F10" s="39"/>
      <c r="G10" s="49"/>
      <c r="H10" s="64">
        <f t="shared" si="0"/>
        <v>0</v>
      </c>
      <c r="J10" s="61">
        <f t="shared" si="1"/>
        <v>44562</v>
      </c>
      <c r="K10" s="61">
        <f t="shared" si="2"/>
        <v>0</v>
      </c>
    </row>
    <row r="11" spans="1:12" x14ac:dyDescent="0.2">
      <c r="A11" s="32"/>
      <c r="B11" s="32"/>
      <c r="C11" s="33"/>
      <c r="D11" s="34"/>
      <c r="E11" s="34"/>
      <c r="F11" s="38"/>
      <c r="G11" s="33"/>
      <c r="H11" s="62">
        <f t="shared" si="0"/>
        <v>0</v>
      </c>
      <c r="J11" s="61">
        <f t="shared" si="1"/>
        <v>44562</v>
      </c>
      <c r="K11" s="61">
        <f t="shared" si="2"/>
        <v>0</v>
      </c>
    </row>
    <row r="12" spans="1:12" x14ac:dyDescent="0.2">
      <c r="A12" s="35"/>
      <c r="B12" s="35"/>
      <c r="C12" s="35"/>
      <c r="D12" s="68"/>
      <c r="E12" s="68"/>
      <c r="F12" s="39"/>
      <c r="G12" s="48"/>
      <c r="H12" s="64">
        <f t="shared" si="0"/>
        <v>0</v>
      </c>
      <c r="I12" s="50"/>
      <c r="J12" s="61">
        <f t="shared" si="1"/>
        <v>44562</v>
      </c>
      <c r="K12" s="61">
        <f t="shared" si="2"/>
        <v>0</v>
      </c>
    </row>
    <row r="13" spans="1:12" x14ac:dyDescent="0.2">
      <c r="A13" s="32"/>
      <c r="B13" s="32"/>
      <c r="C13" s="33"/>
      <c r="D13" s="34"/>
      <c r="E13" s="34"/>
      <c r="F13" s="38"/>
      <c r="G13" s="33"/>
      <c r="H13" s="62">
        <f t="shared" si="0"/>
        <v>0</v>
      </c>
      <c r="J13" s="61">
        <f t="shared" si="1"/>
        <v>44562</v>
      </c>
      <c r="K13" s="61">
        <f t="shared" si="2"/>
        <v>0</v>
      </c>
    </row>
    <row r="14" spans="1:12" x14ac:dyDescent="0.2">
      <c r="A14" s="35"/>
      <c r="B14" s="35"/>
      <c r="C14" s="35"/>
      <c r="D14" s="68"/>
      <c r="E14" s="68"/>
      <c r="F14" s="40"/>
      <c r="G14" s="48"/>
      <c r="H14" s="64">
        <f t="shared" si="0"/>
        <v>0</v>
      </c>
      <c r="J14" s="61">
        <f t="shared" si="1"/>
        <v>44562</v>
      </c>
      <c r="K14" s="61">
        <f t="shared" si="2"/>
        <v>0</v>
      </c>
    </row>
    <row r="15" spans="1:12" x14ac:dyDescent="0.2">
      <c r="A15" s="32"/>
      <c r="B15" s="32"/>
      <c r="C15" s="33"/>
      <c r="D15" s="34"/>
      <c r="E15" s="34"/>
      <c r="F15" s="38"/>
      <c r="G15" s="33"/>
      <c r="H15" s="62">
        <f t="shared" si="0"/>
        <v>0</v>
      </c>
      <c r="J15" s="61">
        <f t="shared" si="1"/>
        <v>44562</v>
      </c>
      <c r="K15" s="61">
        <f t="shared" si="2"/>
        <v>0</v>
      </c>
    </row>
    <row r="16" spans="1:12" x14ac:dyDescent="0.2">
      <c r="A16" s="35"/>
      <c r="B16" s="35"/>
      <c r="C16" s="35"/>
      <c r="D16" s="68"/>
      <c r="E16" s="68"/>
      <c r="F16" s="39"/>
      <c r="G16" s="48"/>
      <c r="H16" s="64">
        <f t="shared" si="0"/>
        <v>0</v>
      </c>
      <c r="J16" s="61">
        <f t="shared" si="1"/>
        <v>44562</v>
      </c>
      <c r="K16" s="61">
        <f t="shared" si="2"/>
        <v>0</v>
      </c>
    </row>
    <row r="17" spans="1:11" x14ac:dyDescent="0.2">
      <c r="A17" s="32"/>
      <c r="B17" s="32"/>
      <c r="C17" s="33"/>
      <c r="D17" s="34"/>
      <c r="E17" s="34"/>
      <c r="F17" s="38"/>
      <c r="G17" s="33"/>
      <c r="H17" s="62">
        <f t="shared" si="0"/>
        <v>0</v>
      </c>
      <c r="J17" s="61">
        <f t="shared" si="1"/>
        <v>44562</v>
      </c>
      <c r="K17" s="61">
        <f t="shared" si="2"/>
        <v>0</v>
      </c>
    </row>
    <row r="18" spans="1:11" x14ac:dyDescent="0.2">
      <c r="A18" s="35"/>
      <c r="B18" s="35"/>
      <c r="C18" s="35"/>
      <c r="D18" s="68"/>
      <c r="E18" s="68"/>
      <c r="F18" s="39"/>
      <c r="G18" s="48"/>
      <c r="H18" s="64">
        <f t="shared" si="0"/>
        <v>0</v>
      </c>
      <c r="J18" s="61">
        <f t="shared" si="1"/>
        <v>44562</v>
      </c>
      <c r="K18" s="61">
        <f t="shared" si="2"/>
        <v>0</v>
      </c>
    </row>
    <row r="19" spans="1:11" x14ac:dyDescent="0.2">
      <c r="A19" s="32"/>
      <c r="B19" s="32"/>
      <c r="C19" s="33"/>
      <c r="D19" s="34"/>
      <c r="E19" s="34"/>
      <c r="F19" s="38"/>
      <c r="G19" s="33"/>
      <c r="H19" s="62">
        <f t="shared" si="0"/>
        <v>0</v>
      </c>
      <c r="J19" s="61">
        <f t="shared" si="1"/>
        <v>44562</v>
      </c>
      <c r="K19" s="61">
        <f t="shared" si="2"/>
        <v>0</v>
      </c>
    </row>
    <row r="20" spans="1:11" x14ac:dyDescent="0.2">
      <c r="A20" s="35"/>
      <c r="B20" s="35"/>
      <c r="C20" s="35"/>
      <c r="D20" s="68"/>
      <c r="E20" s="68"/>
      <c r="F20" s="39"/>
      <c r="G20" s="48"/>
      <c r="H20" s="64">
        <f t="shared" si="0"/>
        <v>0</v>
      </c>
      <c r="J20" s="61">
        <f t="shared" si="1"/>
        <v>44562</v>
      </c>
      <c r="K20" s="61">
        <f t="shared" si="2"/>
        <v>0</v>
      </c>
    </row>
    <row r="21" spans="1:11" x14ac:dyDescent="0.2">
      <c r="A21" s="32"/>
      <c r="B21" s="32"/>
      <c r="C21" s="33"/>
      <c r="D21" s="34"/>
      <c r="E21" s="34"/>
      <c r="F21" s="38"/>
      <c r="G21" s="33"/>
      <c r="H21" s="62">
        <f t="shared" si="0"/>
        <v>0</v>
      </c>
      <c r="J21" s="61">
        <f t="shared" si="1"/>
        <v>44562</v>
      </c>
      <c r="K21" s="61">
        <f t="shared" si="2"/>
        <v>0</v>
      </c>
    </row>
    <row r="22" spans="1:11" x14ac:dyDescent="0.2">
      <c r="A22" s="35"/>
      <c r="B22" s="35"/>
      <c r="C22" s="35"/>
      <c r="D22" s="68"/>
      <c r="E22" s="68"/>
      <c r="F22" s="39"/>
      <c r="G22" s="48"/>
      <c r="H22" s="64">
        <f t="shared" si="0"/>
        <v>0</v>
      </c>
      <c r="J22" s="61">
        <f t="shared" si="1"/>
        <v>44562</v>
      </c>
      <c r="K22" s="61">
        <f t="shared" si="2"/>
        <v>0</v>
      </c>
    </row>
    <row r="23" spans="1:11" x14ac:dyDescent="0.2">
      <c r="A23" s="32"/>
      <c r="B23" s="32"/>
      <c r="C23" s="33"/>
      <c r="D23" s="34"/>
      <c r="E23" s="34"/>
      <c r="F23" s="38"/>
      <c r="G23" s="34"/>
      <c r="H23" s="62">
        <f t="shared" si="0"/>
        <v>0</v>
      </c>
      <c r="J23" s="61">
        <f t="shared" si="1"/>
        <v>44562</v>
      </c>
      <c r="K23" s="61">
        <f t="shared" si="2"/>
        <v>0</v>
      </c>
    </row>
    <row r="24" spans="1:11" x14ac:dyDescent="0.2">
      <c r="A24" s="35"/>
      <c r="B24" s="35"/>
      <c r="C24" s="35"/>
      <c r="D24" s="68"/>
      <c r="E24" s="68"/>
      <c r="F24" s="39"/>
      <c r="G24" s="48"/>
      <c r="H24" s="64">
        <f t="shared" si="0"/>
        <v>0</v>
      </c>
      <c r="J24" s="61">
        <f t="shared" si="1"/>
        <v>44562</v>
      </c>
      <c r="K24" s="61">
        <f t="shared" si="2"/>
        <v>0</v>
      </c>
    </row>
    <row r="25" spans="1:11" x14ac:dyDescent="0.2">
      <c r="A25" s="32"/>
      <c r="B25" s="32"/>
      <c r="C25" s="33"/>
      <c r="D25" s="34"/>
      <c r="E25" s="34"/>
      <c r="F25" s="38"/>
      <c r="G25" s="33"/>
      <c r="H25" s="62">
        <f t="shared" si="0"/>
        <v>0</v>
      </c>
      <c r="J25" s="61">
        <f t="shared" si="1"/>
        <v>44562</v>
      </c>
      <c r="K25" s="61">
        <f t="shared" si="2"/>
        <v>0</v>
      </c>
    </row>
    <row r="26" spans="1:11" x14ac:dyDescent="0.2">
      <c r="A26" s="35"/>
      <c r="B26" s="35"/>
      <c r="C26" s="35"/>
      <c r="D26" s="68"/>
      <c r="E26" s="68"/>
      <c r="F26" s="39"/>
      <c r="G26" s="48"/>
      <c r="H26" s="64">
        <f t="shared" si="0"/>
        <v>0</v>
      </c>
      <c r="J26" s="61">
        <f t="shared" si="1"/>
        <v>44562</v>
      </c>
      <c r="K26" s="61">
        <f t="shared" si="2"/>
        <v>0</v>
      </c>
    </row>
    <row r="27" spans="1:11" x14ac:dyDescent="0.2">
      <c r="A27" s="32"/>
      <c r="B27" s="32"/>
      <c r="C27" s="33"/>
      <c r="D27" s="34"/>
      <c r="E27" s="34"/>
      <c r="F27" s="38"/>
      <c r="G27" s="33"/>
      <c r="H27" s="62">
        <f t="shared" si="0"/>
        <v>0</v>
      </c>
      <c r="J27" s="61">
        <f t="shared" si="1"/>
        <v>44562</v>
      </c>
      <c r="K27" s="61">
        <f t="shared" si="2"/>
        <v>0</v>
      </c>
    </row>
    <row r="28" spans="1:11" x14ac:dyDescent="0.2">
      <c r="A28" s="35"/>
      <c r="B28" s="35"/>
      <c r="C28" s="35"/>
      <c r="D28" s="68"/>
      <c r="E28" s="68"/>
      <c r="F28" s="39"/>
      <c r="G28" s="48"/>
      <c r="H28" s="64">
        <f t="shared" si="0"/>
        <v>0</v>
      </c>
      <c r="J28" s="61">
        <f t="shared" si="1"/>
        <v>44562</v>
      </c>
      <c r="K28" s="61">
        <f t="shared" si="2"/>
        <v>0</v>
      </c>
    </row>
    <row r="29" spans="1:11" x14ac:dyDescent="0.2">
      <c r="A29" s="32"/>
      <c r="B29" s="32"/>
      <c r="C29" s="33"/>
      <c r="D29" s="34"/>
      <c r="E29" s="34"/>
      <c r="F29" s="38"/>
      <c r="G29" s="33"/>
      <c r="H29" s="62">
        <f t="shared" si="0"/>
        <v>0</v>
      </c>
      <c r="J29" s="61">
        <f t="shared" si="1"/>
        <v>44562</v>
      </c>
      <c r="K29" s="61">
        <f t="shared" si="2"/>
        <v>0</v>
      </c>
    </row>
    <row r="30" spans="1:11" x14ac:dyDescent="0.2">
      <c r="A30" s="35"/>
      <c r="B30" s="35"/>
      <c r="C30" s="35"/>
      <c r="D30" s="68"/>
      <c r="E30" s="68"/>
      <c r="F30" s="39"/>
      <c r="G30" s="48"/>
      <c r="H30" s="64">
        <f t="shared" si="0"/>
        <v>0</v>
      </c>
      <c r="J30" s="61">
        <f t="shared" si="1"/>
        <v>44562</v>
      </c>
      <c r="K30" s="61">
        <f t="shared" si="2"/>
        <v>0</v>
      </c>
    </row>
    <row r="31" spans="1:11" x14ac:dyDescent="0.2">
      <c r="A31" s="32"/>
      <c r="B31" s="32"/>
      <c r="C31" s="33"/>
      <c r="D31" s="34"/>
      <c r="E31" s="34"/>
      <c r="F31" s="38"/>
      <c r="G31" s="33"/>
      <c r="H31" s="62">
        <f t="shared" si="0"/>
        <v>0</v>
      </c>
      <c r="J31" s="61">
        <f t="shared" si="1"/>
        <v>44562</v>
      </c>
      <c r="K31" s="61">
        <f t="shared" si="2"/>
        <v>0</v>
      </c>
    </row>
    <row r="32" spans="1:11" x14ac:dyDescent="0.2">
      <c r="A32" s="35"/>
      <c r="B32" s="35"/>
      <c r="C32" s="35"/>
      <c r="D32" s="68"/>
      <c r="E32" s="68"/>
      <c r="F32" s="39"/>
      <c r="G32" s="48"/>
      <c r="H32" s="64">
        <f t="shared" si="0"/>
        <v>0</v>
      </c>
      <c r="J32" s="61">
        <f t="shared" si="1"/>
        <v>44562</v>
      </c>
      <c r="K32" s="61">
        <f t="shared" si="2"/>
        <v>0</v>
      </c>
    </row>
    <row r="33" spans="1:11" x14ac:dyDescent="0.2">
      <c r="A33" s="32"/>
      <c r="B33" s="32"/>
      <c r="C33" s="33"/>
      <c r="D33" s="34"/>
      <c r="E33" s="34"/>
      <c r="F33" s="38"/>
      <c r="G33" s="33"/>
      <c r="H33" s="62">
        <f t="shared" si="0"/>
        <v>0</v>
      </c>
      <c r="J33" s="61">
        <f t="shared" si="1"/>
        <v>44562</v>
      </c>
      <c r="K33" s="61">
        <f t="shared" si="2"/>
        <v>0</v>
      </c>
    </row>
    <row r="34" spans="1:11" x14ac:dyDescent="0.2">
      <c r="A34" s="35"/>
      <c r="B34" s="35"/>
      <c r="C34" s="35"/>
      <c r="D34" s="68"/>
      <c r="E34" s="68"/>
      <c r="F34" s="39"/>
      <c r="G34" s="48"/>
      <c r="H34" s="64">
        <f t="shared" si="0"/>
        <v>0</v>
      </c>
      <c r="J34" s="61">
        <f t="shared" si="1"/>
        <v>44562</v>
      </c>
      <c r="K34" s="61">
        <f t="shared" si="2"/>
        <v>0</v>
      </c>
    </row>
    <row r="35" spans="1:11" x14ac:dyDescent="0.2">
      <c r="A35" s="32"/>
      <c r="B35" s="32"/>
      <c r="C35" s="33"/>
      <c r="D35" s="34"/>
      <c r="E35" s="34"/>
      <c r="F35" s="38"/>
      <c r="G35" s="33"/>
      <c r="H35" s="62">
        <f t="shared" si="0"/>
        <v>0</v>
      </c>
      <c r="J35" s="61">
        <f t="shared" si="1"/>
        <v>44562</v>
      </c>
      <c r="K35" s="61">
        <f t="shared" si="2"/>
        <v>0</v>
      </c>
    </row>
    <row r="36" spans="1:11" x14ac:dyDescent="0.2">
      <c r="A36" s="35"/>
      <c r="B36" s="35"/>
      <c r="C36" s="35"/>
      <c r="D36" s="68"/>
      <c r="E36" s="68"/>
      <c r="F36" s="39"/>
      <c r="G36" s="48"/>
      <c r="H36" s="64">
        <f t="shared" si="0"/>
        <v>0</v>
      </c>
      <c r="J36" s="61">
        <f t="shared" si="1"/>
        <v>44562</v>
      </c>
      <c r="K36" s="61">
        <f t="shared" si="2"/>
        <v>0</v>
      </c>
    </row>
    <row r="37" spans="1:11" x14ac:dyDescent="0.2">
      <c r="A37" s="32"/>
      <c r="B37" s="32"/>
      <c r="C37" s="33"/>
      <c r="D37" s="34"/>
      <c r="E37" s="34"/>
      <c r="F37" s="38"/>
      <c r="G37" s="33"/>
      <c r="H37" s="62">
        <f t="shared" si="0"/>
        <v>0</v>
      </c>
      <c r="J37" s="61">
        <f t="shared" si="1"/>
        <v>44562</v>
      </c>
      <c r="K37" s="61">
        <f t="shared" si="2"/>
        <v>0</v>
      </c>
    </row>
    <row r="38" spans="1:11" x14ac:dyDescent="0.2">
      <c r="A38" s="35"/>
      <c r="B38" s="35"/>
      <c r="C38" s="35"/>
      <c r="D38" s="68"/>
      <c r="E38" s="68"/>
      <c r="F38" s="39"/>
      <c r="G38" s="48"/>
      <c r="H38" s="64">
        <f t="shared" si="0"/>
        <v>0</v>
      </c>
      <c r="J38" s="61">
        <f t="shared" si="1"/>
        <v>44562</v>
      </c>
      <c r="K38" s="61">
        <f t="shared" si="2"/>
        <v>0</v>
      </c>
    </row>
    <row r="39" spans="1:11" x14ac:dyDescent="0.2">
      <c r="A39" s="32"/>
      <c r="B39" s="32"/>
      <c r="C39" s="33"/>
      <c r="D39" s="34"/>
      <c r="E39" s="34"/>
      <c r="F39" s="38"/>
      <c r="G39" s="33"/>
      <c r="H39" s="62">
        <f t="shared" si="0"/>
        <v>0</v>
      </c>
      <c r="J39" s="61">
        <f t="shared" si="1"/>
        <v>44562</v>
      </c>
      <c r="K39" s="61">
        <f t="shared" si="2"/>
        <v>0</v>
      </c>
    </row>
    <row r="40" spans="1:11" x14ac:dyDescent="0.2">
      <c r="A40" s="35"/>
      <c r="B40" s="35"/>
      <c r="C40" s="35"/>
      <c r="D40" s="68"/>
      <c r="E40" s="68"/>
      <c r="F40" s="39"/>
      <c r="G40" s="48"/>
      <c r="H40" s="64">
        <f t="shared" si="0"/>
        <v>0</v>
      </c>
      <c r="J40" s="61">
        <f t="shared" si="1"/>
        <v>44562</v>
      </c>
      <c r="K40" s="61">
        <f t="shared" si="2"/>
        <v>0</v>
      </c>
    </row>
    <row r="41" spans="1:11" x14ac:dyDescent="0.2">
      <c r="A41" s="32"/>
      <c r="B41" s="32"/>
      <c r="C41" s="33"/>
      <c r="D41" s="34"/>
      <c r="E41" s="34"/>
      <c r="F41" s="38"/>
      <c r="G41" s="33"/>
      <c r="H41" s="62">
        <f t="shared" si="0"/>
        <v>0</v>
      </c>
      <c r="J41" s="61">
        <f t="shared" si="1"/>
        <v>44562</v>
      </c>
      <c r="K41" s="61">
        <f t="shared" si="2"/>
        <v>0</v>
      </c>
    </row>
    <row r="42" spans="1:11" x14ac:dyDescent="0.2">
      <c r="A42" s="35"/>
      <c r="B42" s="35"/>
      <c r="C42" s="35"/>
      <c r="D42" s="68"/>
      <c r="E42" s="68"/>
      <c r="F42" s="39"/>
      <c r="G42" s="48"/>
      <c r="H42" s="64">
        <f t="shared" si="0"/>
        <v>0</v>
      </c>
      <c r="J42" s="61">
        <f t="shared" si="1"/>
        <v>44562</v>
      </c>
      <c r="K42" s="61">
        <f t="shared" si="2"/>
        <v>0</v>
      </c>
    </row>
    <row r="43" spans="1:11" x14ac:dyDescent="0.2">
      <c r="A43" s="32"/>
      <c r="B43" s="32"/>
      <c r="C43" s="33"/>
      <c r="D43" s="34"/>
      <c r="E43" s="34"/>
      <c r="F43" s="38"/>
      <c r="G43" s="33"/>
      <c r="H43" s="62">
        <f t="shared" si="0"/>
        <v>0</v>
      </c>
      <c r="J43" s="61">
        <f t="shared" si="1"/>
        <v>44562</v>
      </c>
      <c r="K43" s="61">
        <f t="shared" si="2"/>
        <v>0</v>
      </c>
    </row>
    <row r="44" spans="1:11" x14ac:dyDescent="0.2">
      <c r="A44" s="35"/>
      <c r="B44" s="35"/>
      <c r="C44" s="35"/>
      <c r="D44" s="68"/>
      <c r="E44" s="68"/>
      <c r="F44" s="39"/>
      <c r="G44" s="48"/>
      <c r="H44" s="64">
        <f t="shared" si="0"/>
        <v>0</v>
      </c>
      <c r="J44" s="61">
        <f t="shared" si="1"/>
        <v>44562</v>
      </c>
      <c r="K44" s="61">
        <f t="shared" si="2"/>
        <v>0</v>
      </c>
    </row>
    <row r="45" spans="1:11" x14ac:dyDescent="0.2">
      <c r="A45" s="32"/>
      <c r="B45" s="32"/>
      <c r="C45" s="33"/>
      <c r="D45" s="34"/>
      <c r="E45" s="34"/>
      <c r="F45" s="38"/>
      <c r="G45" s="33"/>
      <c r="H45" s="62">
        <f t="shared" si="0"/>
        <v>0</v>
      </c>
      <c r="J45" s="61">
        <f t="shared" si="1"/>
        <v>44562</v>
      </c>
      <c r="K45" s="61">
        <f t="shared" si="2"/>
        <v>0</v>
      </c>
    </row>
    <row r="46" spans="1:11" x14ac:dyDescent="0.2">
      <c r="A46" s="35"/>
      <c r="B46" s="35"/>
      <c r="C46" s="35"/>
      <c r="D46" s="68"/>
      <c r="E46" s="68"/>
      <c r="F46" s="39"/>
      <c r="G46" s="48"/>
      <c r="H46" s="64">
        <f t="shared" si="0"/>
        <v>0</v>
      </c>
      <c r="J46" s="61">
        <f t="shared" si="1"/>
        <v>44562</v>
      </c>
      <c r="K46" s="61">
        <f t="shared" si="2"/>
        <v>0</v>
      </c>
    </row>
    <row r="47" spans="1:11" x14ac:dyDescent="0.2">
      <c r="A47" s="32"/>
      <c r="B47" s="32"/>
      <c r="C47" s="33"/>
      <c r="D47" s="34"/>
      <c r="E47" s="34"/>
      <c r="F47" s="38"/>
      <c r="G47" s="33"/>
      <c r="H47" s="62">
        <f t="shared" si="0"/>
        <v>0</v>
      </c>
      <c r="J47" s="61">
        <f t="shared" si="1"/>
        <v>44562</v>
      </c>
      <c r="K47" s="61">
        <f t="shared" si="2"/>
        <v>0</v>
      </c>
    </row>
    <row r="48" spans="1:11" x14ac:dyDescent="0.2">
      <c r="A48" s="35"/>
      <c r="B48" s="35"/>
      <c r="C48" s="35"/>
      <c r="D48" s="68"/>
      <c r="E48" s="68"/>
      <c r="F48" s="39"/>
      <c r="G48" s="48"/>
      <c r="H48" s="64">
        <f t="shared" si="0"/>
        <v>0</v>
      </c>
      <c r="J48" s="61">
        <f t="shared" si="1"/>
        <v>44562</v>
      </c>
      <c r="K48" s="61">
        <f t="shared" si="2"/>
        <v>0</v>
      </c>
    </row>
    <row r="49" spans="1:11" x14ac:dyDescent="0.2">
      <c r="A49" s="32"/>
      <c r="B49" s="32"/>
      <c r="C49" s="33"/>
      <c r="D49" s="34"/>
      <c r="E49" s="34"/>
      <c r="F49" s="38"/>
      <c r="G49" s="33"/>
      <c r="H49" s="62">
        <f t="shared" si="0"/>
        <v>0</v>
      </c>
      <c r="J49" s="61">
        <f t="shared" si="1"/>
        <v>44562</v>
      </c>
      <c r="K49" s="61">
        <f t="shared" si="2"/>
        <v>0</v>
      </c>
    </row>
    <row r="50" spans="1:11" x14ac:dyDescent="0.2">
      <c r="A50" s="35"/>
      <c r="B50" s="35"/>
      <c r="C50" s="35"/>
      <c r="D50" s="68"/>
      <c r="E50" s="68"/>
      <c r="F50" s="39"/>
      <c r="G50" s="48"/>
      <c r="H50" s="64">
        <f t="shared" si="0"/>
        <v>0</v>
      </c>
      <c r="J50" s="61">
        <f t="shared" si="1"/>
        <v>44562</v>
      </c>
      <c r="K50" s="61">
        <f t="shared" si="2"/>
        <v>0</v>
      </c>
    </row>
    <row r="51" spans="1:11" x14ac:dyDescent="0.2">
      <c r="A51" s="32"/>
      <c r="B51" s="32"/>
      <c r="C51" s="33"/>
      <c r="D51" s="34"/>
      <c r="E51" s="34"/>
      <c r="F51" s="38"/>
      <c r="G51" s="33"/>
      <c r="H51" s="62">
        <f t="shared" si="0"/>
        <v>0</v>
      </c>
      <c r="J51" s="61">
        <f t="shared" si="1"/>
        <v>44562</v>
      </c>
      <c r="K51" s="61">
        <f t="shared" si="2"/>
        <v>0</v>
      </c>
    </row>
    <row r="52" spans="1:11" x14ac:dyDescent="0.2">
      <c r="A52" s="35"/>
      <c r="B52" s="35"/>
      <c r="C52" s="35"/>
      <c r="D52" s="68"/>
      <c r="E52" s="68"/>
      <c r="F52" s="39"/>
      <c r="G52" s="48"/>
      <c r="H52" s="64">
        <f t="shared" si="0"/>
        <v>0</v>
      </c>
      <c r="J52" s="61">
        <f t="shared" si="1"/>
        <v>44562</v>
      </c>
      <c r="K52" s="61">
        <f t="shared" si="2"/>
        <v>0</v>
      </c>
    </row>
    <row r="53" spans="1:11" x14ac:dyDescent="0.2">
      <c r="A53" s="32"/>
      <c r="B53" s="32"/>
      <c r="C53" s="33"/>
      <c r="D53" s="34"/>
      <c r="E53" s="34"/>
      <c r="F53" s="38"/>
      <c r="G53" s="33"/>
      <c r="H53" s="62">
        <f t="shared" si="0"/>
        <v>0</v>
      </c>
      <c r="J53" s="61">
        <f t="shared" si="1"/>
        <v>44562</v>
      </c>
      <c r="K53" s="61">
        <f t="shared" si="2"/>
        <v>0</v>
      </c>
    </row>
    <row r="54" spans="1:11" x14ac:dyDescent="0.2">
      <c r="A54" s="35"/>
      <c r="B54" s="35"/>
      <c r="C54" s="35"/>
      <c r="D54" s="68"/>
      <c r="E54" s="68"/>
      <c r="F54" s="39"/>
      <c r="G54" s="48"/>
      <c r="H54" s="64">
        <f t="shared" si="0"/>
        <v>0</v>
      </c>
      <c r="J54" s="61">
        <f t="shared" si="1"/>
        <v>44562</v>
      </c>
      <c r="K54" s="61">
        <f t="shared" si="2"/>
        <v>0</v>
      </c>
    </row>
    <row r="55" spans="1:11" x14ac:dyDescent="0.2">
      <c r="A55" s="32"/>
      <c r="B55" s="32"/>
      <c r="C55" s="33"/>
      <c r="D55" s="34"/>
      <c r="E55" s="34"/>
      <c r="F55" s="38"/>
      <c r="G55" s="33"/>
      <c r="H55" s="62">
        <f t="shared" si="0"/>
        <v>0</v>
      </c>
      <c r="J55" s="61">
        <f t="shared" si="1"/>
        <v>44562</v>
      </c>
      <c r="K55" s="61">
        <f t="shared" si="2"/>
        <v>0</v>
      </c>
    </row>
    <row r="56" spans="1:11" x14ac:dyDescent="0.2">
      <c r="A56" s="35"/>
      <c r="B56" s="35"/>
      <c r="C56" s="35"/>
      <c r="D56" s="68"/>
      <c r="E56" s="68"/>
      <c r="F56" s="39"/>
      <c r="G56" s="48"/>
      <c r="H56" s="64">
        <f t="shared" si="0"/>
        <v>0</v>
      </c>
      <c r="J56" s="61">
        <f t="shared" si="1"/>
        <v>44562</v>
      </c>
      <c r="K56" s="61">
        <f t="shared" si="2"/>
        <v>0</v>
      </c>
    </row>
    <row r="57" spans="1:11" x14ac:dyDescent="0.2">
      <c r="A57" s="32"/>
      <c r="B57" s="32"/>
      <c r="C57" s="33"/>
      <c r="D57" s="34"/>
      <c r="E57" s="34"/>
      <c r="F57" s="38"/>
      <c r="G57" s="33"/>
      <c r="H57" s="62">
        <f t="shared" si="0"/>
        <v>0</v>
      </c>
      <c r="J57" s="61">
        <f t="shared" si="1"/>
        <v>44562</v>
      </c>
      <c r="K57" s="61">
        <f t="shared" si="2"/>
        <v>0</v>
      </c>
    </row>
    <row r="58" spans="1:11" x14ac:dyDescent="0.2">
      <c r="A58" s="35"/>
      <c r="B58" s="35"/>
      <c r="C58" s="35"/>
      <c r="D58" s="68"/>
      <c r="E58" s="68"/>
      <c r="F58" s="39"/>
      <c r="G58" s="48"/>
      <c r="H58" s="64">
        <f t="shared" si="0"/>
        <v>0</v>
      </c>
      <c r="J58" s="61">
        <f t="shared" si="1"/>
        <v>44562</v>
      </c>
      <c r="K58" s="61">
        <f t="shared" si="2"/>
        <v>0</v>
      </c>
    </row>
    <row r="59" spans="1:11" x14ac:dyDescent="0.2">
      <c r="A59" s="32"/>
      <c r="B59" s="32"/>
      <c r="C59" s="33"/>
      <c r="D59" s="34"/>
      <c r="E59" s="34"/>
      <c r="F59" s="38"/>
      <c r="G59" s="33"/>
      <c r="H59" s="62">
        <f t="shared" si="0"/>
        <v>0</v>
      </c>
      <c r="J59" s="61">
        <f t="shared" si="1"/>
        <v>44562</v>
      </c>
      <c r="K59" s="61">
        <f t="shared" si="2"/>
        <v>0</v>
      </c>
    </row>
    <row r="60" spans="1:11" x14ac:dyDescent="0.2">
      <c r="A60" s="35"/>
      <c r="B60" s="35"/>
      <c r="C60" s="35"/>
      <c r="D60" s="68"/>
      <c r="E60" s="68"/>
      <c r="F60" s="39"/>
      <c r="G60" s="48"/>
      <c r="H60" s="64">
        <f t="shared" si="0"/>
        <v>0</v>
      </c>
      <c r="J60" s="61">
        <f t="shared" si="1"/>
        <v>44562</v>
      </c>
      <c r="K60" s="61">
        <f t="shared" si="2"/>
        <v>0</v>
      </c>
    </row>
    <row r="61" spans="1:11" x14ac:dyDescent="0.2">
      <c r="A61" s="32"/>
      <c r="B61" s="32"/>
      <c r="C61" s="33"/>
      <c r="D61" s="34"/>
      <c r="E61" s="34"/>
      <c r="F61" s="38"/>
      <c r="G61" s="33"/>
      <c r="H61" s="62">
        <f t="shared" si="0"/>
        <v>0</v>
      </c>
      <c r="J61" s="61">
        <f t="shared" si="1"/>
        <v>44562</v>
      </c>
      <c r="K61" s="61">
        <f t="shared" si="2"/>
        <v>0</v>
      </c>
    </row>
    <row r="62" spans="1:11" x14ac:dyDescent="0.2">
      <c r="A62" s="35"/>
      <c r="B62" s="35"/>
      <c r="C62" s="35"/>
      <c r="D62" s="68"/>
      <c r="E62" s="68"/>
      <c r="F62" s="39"/>
      <c r="G62" s="48"/>
      <c r="H62" s="64">
        <f t="shared" si="0"/>
        <v>0</v>
      </c>
      <c r="J62" s="61">
        <f t="shared" si="1"/>
        <v>44562</v>
      </c>
      <c r="K62" s="61">
        <f t="shared" si="2"/>
        <v>0</v>
      </c>
    </row>
    <row r="63" spans="1:11" x14ac:dyDescent="0.2">
      <c r="A63" s="32"/>
      <c r="B63" s="32"/>
      <c r="C63" s="33"/>
      <c r="D63" s="34"/>
      <c r="E63" s="34"/>
      <c r="F63" s="38"/>
      <c r="G63" s="33"/>
      <c r="H63" s="62">
        <f t="shared" si="0"/>
        <v>0</v>
      </c>
      <c r="J63" s="61">
        <f t="shared" si="1"/>
        <v>44562</v>
      </c>
      <c r="K63" s="61">
        <f t="shared" si="2"/>
        <v>0</v>
      </c>
    </row>
  </sheetData>
  <mergeCells count="2">
    <mergeCell ref="B2:I2"/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106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88</v>
      </c>
      <c r="C2" s="381"/>
      <c r="D2" s="381"/>
      <c r="E2" s="381"/>
      <c r="F2" s="381"/>
    </row>
    <row r="3" spans="1:6" ht="15.75" x14ac:dyDescent="0.25">
      <c r="B3" s="382" t="s">
        <v>105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A8" sqref="A8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381" t="s">
        <v>136</v>
      </c>
      <c r="C2" s="381"/>
      <c r="D2" s="381"/>
      <c r="E2" s="381"/>
      <c r="F2" s="381"/>
    </row>
    <row r="3" spans="1:6" ht="15.75" x14ac:dyDescent="0.25">
      <c r="B3" s="382" t="s">
        <v>104</v>
      </c>
      <c r="C3" s="382"/>
      <c r="D3" s="382"/>
      <c r="E3" s="383"/>
      <c r="F3" s="14" t="s">
        <v>86</v>
      </c>
    </row>
    <row r="4" spans="1:6" ht="25.5" x14ac:dyDescent="0.2">
      <c r="A4" s="28" t="s">
        <v>133</v>
      </c>
      <c r="B4" s="8" t="s">
        <v>84</v>
      </c>
      <c r="C4" s="9" t="s">
        <v>24</v>
      </c>
      <c r="D4" s="9" t="s">
        <v>25</v>
      </c>
      <c r="E4" s="13" t="s">
        <v>26</v>
      </c>
      <c r="F4" s="15">
        <f>SUM(E:E)</f>
        <v>0</v>
      </c>
    </row>
    <row r="5" spans="1:6" x14ac:dyDescent="0.2">
      <c r="B5" s="10"/>
      <c r="C5" s="11"/>
      <c r="D5" s="12"/>
      <c r="E5" s="11"/>
    </row>
    <row r="6" spans="1:6" x14ac:dyDescent="0.2">
      <c r="B6" s="1"/>
      <c r="C6" s="1"/>
      <c r="D6" s="1"/>
      <c r="E6" s="1"/>
    </row>
    <row r="7" spans="1:6" x14ac:dyDescent="0.2">
      <c r="B7" s="10"/>
      <c r="C7" s="11"/>
      <c r="D7" s="12"/>
      <c r="E7" s="11"/>
    </row>
    <row r="8" spans="1:6" x14ac:dyDescent="0.2">
      <c r="B8" s="1"/>
      <c r="C8" s="1"/>
      <c r="D8" s="1"/>
      <c r="E8" s="1"/>
    </row>
    <row r="9" spans="1:6" x14ac:dyDescent="0.2">
      <c r="B9" s="10"/>
      <c r="C9" s="11"/>
      <c r="D9" s="12"/>
      <c r="E9" s="11"/>
    </row>
    <row r="10" spans="1:6" x14ac:dyDescent="0.2">
      <c r="B10" s="1"/>
      <c r="C10" s="1"/>
      <c r="D10" s="1"/>
      <c r="E10" s="1"/>
    </row>
    <row r="11" spans="1:6" x14ac:dyDescent="0.2">
      <c r="B11" s="10"/>
      <c r="C11" s="11"/>
      <c r="D11" s="12"/>
      <c r="E11" s="11"/>
    </row>
    <row r="12" spans="1:6" x14ac:dyDescent="0.2">
      <c r="B12" s="1"/>
      <c r="C12" s="1"/>
      <c r="D12" s="1"/>
      <c r="E12" s="1"/>
    </row>
    <row r="13" spans="1:6" x14ac:dyDescent="0.2">
      <c r="B13" s="10"/>
      <c r="C13" s="11"/>
      <c r="D13" s="12"/>
      <c r="E13" s="11"/>
    </row>
    <row r="14" spans="1:6" x14ac:dyDescent="0.2">
      <c r="B14" s="1"/>
      <c r="C14" s="1"/>
      <c r="D14" s="1"/>
      <c r="E14" s="4"/>
    </row>
    <row r="15" spans="1:6" x14ac:dyDescent="0.2">
      <c r="B15" s="10"/>
      <c r="C15" s="11"/>
      <c r="D15" s="12"/>
      <c r="E15" s="11"/>
    </row>
    <row r="16" spans="1:6" x14ac:dyDescent="0.2">
      <c r="B16" s="1"/>
      <c r="C16" s="1"/>
      <c r="D16" s="1"/>
      <c r="E16" s="1"/>
    </row>
    <row r="17" spans="2:5" x14ac:dyDescent="0.2">
      <c r="B17" s="10"/>
      <c r="C17" s="11"/>
      <c r="D17" s="12"/>
      <c r="E17" s="11"/>
    </row>
    <row r="18" spans="2:5" x14ac:dyDescent="0.2">
      <c r="B18" s="1"/>
      <c r="C18" s="1"/>
      <c r="D18" s="1"/>
      <c r="E18" s="1"/>
    </row>
    <row r="19" spans="2:5" x14ac:dyDescent="0.2">
      <c r="B19" s="10"/>
      <c r="C19" s="11"/>
      <c r="D19" s="12"/>
      <c r="E19" s="11"/>
    </row>
    <row r="20" spans="2:5" x14ac:dyDescent="0.2">
      <c r="B20" s="1"/>
      <c r="C20" s="1"/>
      <c r="D20" s="1"/>
      <c r="E20" s="1"/>
    </row>
    <row r="21" spans="2:5" x14ac:dyDescent="0.2">
      <c r="B21" s="10"/>
      <c r="C21" s="11"/>
      <c r="D21" s="12"/>
      <c r="E21" s="11"/>
    </row>
    <row r="22" spans="2:5" x14ac:dyDescent="0.2">
      <c r="B22" s="1"/>
      <c r="C22" s="1"/>
      <c r="D22" s="1"/>
      <c r="E22" s="1"/>
    </row>
    <row r="23" spans="2:5" x14ac:dyDescent="0.2">
      <c r="B23" s="10"/>
      <c r="C23" s="11"/>
      <c r="D23" s="12"/>
      <c r="E23" s="11"/>
    </row>
    <row r="24" spans="2:5" x14ac:dyDescent="0.2">
      <c r="B24" s="1"/>
      <c r="C24" s="1"/>
      <c r="D24" s="1"/>
      <c r="E24" s="1"/>
    </row>
    <row r="25" spans="2:5" x14ac:dyDescent="0.2">
      <c r="B25" s="10"/>
      <c r="C25" s="11"/>
      <c r="D25" s="12"/>
      <c r="E25" s="11"/>
    </row>
    <row r="26" spans="2:5" x14ac:dyDescent="0.2">
      <c r="B26" s="1"/>
      <c r="C26" s="1"/>
      <c r="D26" s="1"/>
      <c r="E26" s="1"/>
    </row>
    <row r="27" spans="2:5" x14ac:dyDescent="0.2">
      <c r="B27" s="10"/>
      <c r="C27" s="11"/>
      <c r="D27" s="12"/>
      <c r="E27" s="11"/>
    </row>
    <row r="28" spans="2:5" x14ac:dyDescent="0.2">
      <c r="B28" s="1"/>
      <c r="C28" s="1"/>
      <c r="D28" s="1"/>
      <c r="E28" s="1"/>
    </row>
    <row r="29" spans="2:5" x14ac:dyDescent="0.2">
      <c r="B29" s="10"/>
      <c r="C29" s="11"/>
      <c r="D29" s="12"/>
      <c r="E29" s="11"/>
    </row>
    <row r="30" spans="2:5" x14ac:dyDescent="0.2">
      <c r="B30" s="1"/>
      <c r="C30" s="1"/>
      <c r="D30" s="1"/>
      <c r="E30" s="1"/>
    </row>
  </sheetData>
  <mergeCells count="2">
    <mergeCell ref="B2:F2"/>
    <mergeCell ref="B3:E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21" sqref="M21"/>
    </sheetView>
  </sheetViews>
  <sheetFormatPr defaultRowHeight="12.75" x14ac:dyDescent="0.2"/>
  <cols>
    <col min="1" max="1" width="11.7109375" customWidth="1"/>
    <col min="2" max="6" width="13.7109375" customWidth="1"/>
    <col min="7" max="7" width="14.140625" customWidth="1"/>
    <col min="8" max="8" width="7.7109375" customWidth="1"/>
    <col min="9" max="12" width="13.7109375" customWidth="1"/>
    <col min="13" max="13" width="14.42578125" customWidth="1"/>
  </cols>
  <sheetData>
    <row r="1" spans="1:13" s="7" customFormat="1" ht="10.5" customHeight="1" x14ac:dyDescent="0.2">
      <c r="K1" s="142"/>
    </row>
    <row r="2" spans="1:13" s="7" customFormat="1" ht="24" customHeight="1" x14ac:dyDescent="0.2">
      <c r="A2" s="416" t="s">
        <v>229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16" t="s">
        <v>86</v>
      </c>
    </row>
    <row r="3" spans="1:13" s="173" customFormat="1" ht="24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43">
        <f>F21+L21</f>
        <v>0</v>
      </c>
    </row>
    <row r="4" spans="1:13" s="173" customFormat="1" ht="12" customHeight="1" x14ac:dyDescent="0.2">
      <c r="A4" s="144"/>
      <c r="B4" s="145"/>
      <c r="C4" s="145"/>
      <c r="D4" s="145"/>
      <c r="E4" s="145"/>
      <c r="F4" s="145"/>
      <c r="G4" s="144"/>
      <c r="H4" s="144"/>
      <c r="I4" s="144"/>
      <c r="J4" s="144"/>
      <c r="K4" s="144"/>
      <c r="L4" s="146"/>
    </row>
    <row r="5" spans="1:13" s="7" customFormat="1" ht="21" customHeight="1" x14ac:dyDescent="0.2">
      <c r="A5" s="147"/>
      <c r="B5" s="411" t="s">
        <v>230</v>
      </c>
      <c r="C5" s="412"/>
      <c r="D5" s="412"/>
      <c r="E5" s="412"/>
      <c r="F5" s="412"/>
      <c r="G5" s="413"/>
      <c r="H5" s="148"/>
      <c r="I5" s="414" t="s">
        <v>231</v>
      </c>
      <c r="J5" s="415"/>
      <c r="K5" s="415"/>
      <c r="L5" s="415"/>
      <c r="M5" s="415"/>
    </row>
    <row r="6" spans="1:13" s="7" customFormat="1" ht="18" customHeight="1" x14ac:dyDescent="0.2">
      <c r="A6" s="149"/>
      <c r="B6" s="417" t="s">
        <v>232</v>
      </c>
      <c r="C6" s="417"/>
      <c r="D6" s="417"/>
      <c r="E6" s="418" t="s">
        <v>233</v>
      </c>
      <c r="F6" s="420" t="s">
        <v>234</v>
      </c>
      <c r="G6" s="420" t="s">
        <v>286</v>
      </c>
      <c r="H6" s="306"/>
      <c r="I6" s="421" t="s">
        <v>232</v>
      </c>
      <c r="J6" s="422"/>
      <c r="K6" s="423" t="s">
        <v>235</v>
      </c>
      <c r="L6" s="410" t="s">
        <v>234</v>
      </c>
      <c r="M6" s="410" t="s">
        <v>286</v>
      </c>
    </row>
    <row r="7" spans="1:13" s="7" customFormat="1" ht="18" customHeight="1" x14ac:dyDescent="0.2">
      <c r="A7" s="28" t="s">
        <v>236</v>
      </c>
      <c r="B7" s="8" t="s">
        <v>237</v>
      </c>
      <c r="C7" s="8" t="s">
        <v>238</v>
      </c>
      <c r="D7" s="8" t="s">
        <v>239</v>
      </c>
      <c r="E7" s="419"/>
      <c r="F7" s="420"/>
      <c r="G7" s="420"/>
      <c r="H7" s="148"/>
      <c r="I7" s="150" t="s">
        <v>206</v>
      </c>
      <c r="J7" s="150" t="s">
        <v>237</v>
      </c>
      <c r="K7" s="423"/>
      <c r="L7" s="410"/>
      <c r="M7" s="410"/>
    </row>
    <row r="8" spans="1:13" s="7" customFormat="1" ht="16.5" customHeight="1" x14ac:dyDescent="0.2">
      <c r="A8" s="151" t="s">
        <v>240</v>
      </c>
      <c r="B8" s="152"/>
      <c r="C8" s="153"/>
      <c r="D8" s="154"/>
      <c r="E8" s="154"/>
      <c r="F8" s="155">
        <f>SUM(B8:E8)</f>
        <v>0</v>
      </c>
      <c r="G8" s="307">
        <v>0</v>
      </c>
      <c r="H8" s="156"/>
      <c r="I8" s="157"/>
      <c r="J8" s="157"/>
      <c r="K8" s="157"/>
      <c r="L8" s="158">
        <f>SUM(I8:K8)</f>
        <v>0</v>
      </c>
      <c r="M8" s="158">
        <v>0</v>
      </c>
    </row>
    <row r="9" spans="1:13" s="7" customFormat="1" ht="16.5" customHeight="1" x14ac:dyDescent="0.2">
      <c r="A9" s="159" t="s">
        <v>241</v>
      </c>
      <c r="B9" s="160"/>
      <c r="C9" s="161"/>
      <c r="D9" s="162"/>
      <c r="E9" s="162"/>
      <c r="F9" s="163">
        <f>SUM(B9:E9)</f>
        <v>0</v>
      </c>
      <c r="G9" s="308">
        <v>0</v>
      </c>
      <c r="H9" s="156"/>
      <c r="I9" s="162"/>
      <c r="J9" s="162"/>
      <c r="K9" s="164"/>
      <c r="L9" s="163">
        <f>SUM(I9:K9)</f>
        <v>0</v>
      </c>
      <c r="M9" s="163">
        <v>0</v>
      </c>
    </row>
    <row r="10" spans="1:13" s="7" customFormat="1" ht="16.5" customHeight="1" x14ac:dyDescent="0.2">
      <c r="A10" s="151" t="s">
        <v>242</v>
      </c>
      <c r="B10" s="165"/>
      <c r="C10" s="153"/>
      <c r="D10" s="154"/>
      <c r="E10" s="154"/>
      <c r="F10" s="155">
        <f t="shared" ref="F10:F19" si="0">SUM(B10:E10)</f>
        <v>0</v>
      </c>
      <c r="G10" s="307">
        <v>0</v>
      </c>
      <c r="H10" s="156"/>
      <c r="I10" s="157"/>
      <c r="J10" s="157"/>
      <c r="K10" s="157"/>
      <c r="L10" s="158">
        <f t="shared" ref="L10:L19" si="1">SUM(I10:K10)</f>
        <v>0</v>
      </c>
      <c r="M10" s="158">
        <v>0</v>
      </c>
    </row>
    <row r="11" spans="1:13" s="7" customFormat="1" ht="16.5" customHeight="1" x14ac:dyDescent="0.2">
      <c r="A11" s="159" t="s">
        <v>243</v>
      </c>
      <c r="B11" s="160"/>
      <c r="C11" s="161"/>
      <c r="D11" s="162"/>
      <c r="E11" s="162"/>
      <c r="F11" s="163">
        <f t="shared" si="0"/>
        <v>0</v>
      </c>
      <c r="G11" s="308">
        <v>0</v>
      </c>
      <c r="H11" s="156"/>
      <c r="I11" s="162"/>
      <c r="J11" s="162"/>
      <c r="K11" s="164"/>
      <c r="L11" s="163">
        <f t="shared" si="1"/>
        <v>0</v>
      </c>
      <c r="M11" s="163">
        <v>0</v>
      </c>
    </row>
    <row r="12" spans="1:13" s="7" customFormat="1" ht="16.5" customHeight="1" x14ac:dyDescent="0.2">
      <c r="A12" s="151" t="s">
        <v>244</v>
      </c>
      <c r="B12" s="165"/>
      <c r="C12" s="153"/>
      <c r="D12" s="154"/>
      <c r="E12" s="154"/>
      <c r="F12" s="155">
        <f t="shared" si="0"/>
        <v>0</v>
      </c>
      <c r="G12" s="307">
        <v>0</v>
      </c>
      <c r="H12" s="156"/>
      <c r="I12" s="157"/>
      <c r="J12" s="157"/>
      <c r="K12" s="157"/>
      <c r="L12" s="158">
        <f t="shared" si="1"/>
        <v>0</v>
      </c>
      <c r="M12" s="158">
        <v>0</v>
      </c>
    </row>
    <row r="13" spans="1:13" s="7" customFormat="1" ht="16.5" customHeight="1" x14ac:dyDescent="0.2">
      <c r="A13" s="159" t="s">
        <v>245</v>
      </c>
      <c r="B13" s="160"/>
      <c r="C13" s="161"/>
      <c r="D13" s="162"/>
      <c r="E13" s="166"/>
      <c r="F13" s="163">
        <f t="shared" si="0"/>
        <v>0</v>
      </c>
      <c r="G13" s="308">
        <v>0</v>
      </c>
      <c r="H13" s="156"/>
      <c r="I13" s="162"/>
      <c r="J13" s="162"/>
      <c r="K13" s="164"/>
      <c r="L13" s="163">
        <f t="shared" si="1"/>
        <v>0</v>
      </c>
      <c r="M13" s="163">
        <v>0</v>
      </c>
    </row>
    <row r="14" spans="1:13" s="7" customFormat="1" ht="16.5" customHeight="1" x14ac:dyDescent="0.2">
      <c r="A14" s="151" t="s">
        <v>246</v>
      </c>
      <c r="B14" s="165"/>
      <c r="C14" s="153"/>
      <c r="D14" s="154"/>
      <c r="E14" s="167"/>
      <c r="F14" s="155">
        <f>SUM(B14:E14)</f>
        <v>0</v>
      </c>
      <c r="G14" s="307">
        <v>0</v>
      </c>
      <c r="H14" s="156"/>
      <c r="I14" s="157"/>
      <c r="J14" s="157"/>
      <c r="K14" s="157"/>
      <c r="L14" s="158">
        <f t="shared" si="1"/>
        <v>0</v>
      </c>
      <c r="M14" s="158">
        <v>0</v>
      </c>
    </row>
    <row r="15" spans="1:13" s="7" customFormat="1" ht="16.5" customHeight="1" x14ac:dyDescent="0.2">
      <c r="A15" s="159" t="s">
        <v>247</v>
      </c>
      <c r="B15" s="160"/>
      <c r="C15" s="161"/>
      <c r="D15" s="162"/>
      <c r="E15" s="166"/>
      <c r="F15" s="163">
        <f t="shared" si="0"/>
        <v>0</v>
      </c>
      <c r="G15" s="308">
        <v>0</v>
      </c>
      <c r="H15" s="156"/>
      <c r="I15" s="162"/>
      <c r="J15" s="162"/>
      <c r="K15" s="164"/>
      <c r="L15" s="163">
        <f t="shared" si="1"/>
        <v>0</v>
      </c>
      <c r="M15" s="163">
        <v>0</v>
      </c>
    </row>
    <row r="16" spans="1:13" s="7" customFormat="1" ht="16.5" customHeight="1" x14ac:dyDescent="0.2">
      <c r="A16" s="151" t="s">
        <v>248</v>
      </c>
      <c r="B16" s="165"/>
      <c r="C16" s="153"/>
      <c r="D16" s="154"/>
      <c r="E16" s="167"/>
      <c r="F16" s="155">
        <f t="shared" si="0"/>
        <v>0</v>
      </c>
      <c r="G16" s="307">
        <v>0</v>
      </c>
      <c r="H16" s="156"/>
      <c r="I16" s="157"/>
      <c r="J16" s="157"/>
      <c r="K16" s="157"/>
      <c r="L16" s="158">
        <f t="shared" si="1"/>
        <v>0</v>
      </c>
      <c r="M16" s="158">
        <v>0</v>
      </c>
    </row>
    <row r="17" spans="1:13" s="7" customFormat="1" ht="16.5" customHeight="1" x14ac:dyDescent="0.2">
      <c r="A17" s="159" t="s">
        <v>249</v>
      </c>
      <c r="B17" s="160"/>
      <c r="C17" s="161"/>
      <c r="D17" s="162"/>
      <c r="E17" s="166"/>
      <c r="F17" s="163">
        <f t="shared" si="0"/>
        <v>0</v>
      </c>
      <c r="G17" s="308">
        <v>0</v>
      </c>
      <c r="H17" s="156"/>
      <c r="I17" s="162"/>
      <c r="J17" s="162"/>
      <c r="K17" s="164"/>
      <c r="L17" s="163">
        <f t="shared" si="1"/>
        <v>0</v>
      </c>
      <c r="M17" s="163">
        <v>0</v>
      </c>
    </row>
    <row r="18" spans="1:13" s="7" customFormat="1" ht="16.5" customHeight="1" x14ac:dyDescent="0.2">
      <c r="A18" s="151" t="s">
        <v>250</v>
      </c>
      <c r="B18" s="165"/>
      <c r="C18" s="153"/>
      <c r="D18" s="154"/>
      <c r="E18" s="167"/>
      <c r="F18" s="155">
        <f t="shared" si="0"/>
        <v>0</v>
      </c>
      <c r="G18" s="307">
        <v>0</v>
      </c>
      <c r="H18" s="156"/>
      <c r="I18" s="157"/>
      <c r="J18" s="157"/>
      <c r="K18" s="157"/>
      <c r="L18" s="158">
        <f t="shared" si="1"/>
        <v>0</v>
      </c>
      <c r="M18" s="158">
        <v>0</v>
      </c>
    </row>
    <row r="19" spans="1:13" s="7" customFormat="1" ht="16.5" customHeight="1" x14ac:dyDescent="0.2">
      <c r="A19" s="159" t="s">
        <v>251</v>
      </c>
      <c r="B19" s="160"/>
      <c r="C19" s="161"/>
      <c r="D19" s="162"/>
      <c r="E19" s="166"/>
      <c r="F19" s="163">
        <f t="shared" si="0"/>
        <v>0</v>
      </c>
      <c r="G19" s="308">
        <v>0</v>
      </c>
      <c r="H19" s="156"/>
      <c r="I19" s="162"/>
      <c r="J19" s="162"/>
      <c r="K19" s="164"/>
      <c r="L19" s="163">
        <f t="shared" si="1"/>
        <v>0</v>
      </c>
      <c r="M19" s="163">
        <v>0</v>
      </c>
    </row>
    <row r="20" spans="1:13" s="7" customFormat="1" ht="16.5" customHeight="1" x14ac:dyDescent="0.2">
      <c r="A20" s="151"/>
      <c r="B20" s="165"/>
      <c r="C20" s="153"/>
      <c r="D20" s="154"/>
      <c r="E20" s="167"/>
      <c r="F20" s="155">
        <f>SUM(B20:E20)</f>
        <v>0</v>
      </c>
      <c r="G20" s="307">
        <v>0</v>
      </c>
      <c r="H20" s="156"/>
      <c r="I20" s="157"/>
      <c r="J20" s="157"/>
      <c r="K20" s="157"/>
      <c r="L20" s="158">
        <f>SUM(I20:K20)</f>
        <v>0</v>
      </c>
      <c r="M20" s="158">
        <v>0</v>
      </c>
    </row>
    <row r="21" spans="1:13" s="7" customFormat="1" ht="27" customHeight="1" x14ac:dyDescent="0.2">
      <c r="A21" s="168" t="s">
        <v>252</v>
      </c>
      <c r="B21" s="169">
        <f>SUM(B8:B20)</f>
        <v>0</v>
      </c>
      <c r="C21" s="169">
        <f t="shared" ref="C21:E21" si="2">SUM(C8:C20)</f>
        <v>0</v>
      </c>
      <c r="D21" s="169">
        <f t="shared" si="2"/>
        <v>0</v>
      </c>
      <c r="E21" s="169">
        <f t="shared" si="2"/>
        <v>0</v>
      </c>
      <c r="F21" s="170">
        <f>SUM(B21:E21)</f>
        <v>0</v>
      </c>
      <c r="G21" s="170">
        <f>SUM(G8:G20)</f>
        <v>0</v>
      </c>
      <c r="I21" s="171">
        <f>SUM(I8:I20)</f>
        <v>0</v>
      </c>
      <c r="J21" s="171">
        <f>SUM(J8:J20)</f>
        <v>0</v>
      </c>
      <c r="K21" s="171">
        <f>SUM(K8:K20)</f>
        <v>0</v>
      </c>
      <c r="L21" s="172">
        <f>SUM(I21:K21)</f>
        <v>0</v>
      </c>
      <c r="M21" s="172">
        <f>SUM(M8:M20)</f>
        <v>0</v>
      </c>
    </row>
  </sheetData>
  <mergeCells count="11">
    <mergeCell ref="M6:M7"/>
    <mergeCell ref="B5:G5"/>
    <mergeCell ref="I5:M5"/>
    <mergeCell ref="A2:K2"/>
    <mergeCell ref="B6:D6"/>
    <mergeCell ref="E6:E7"/>
    <mergeCell ref="F6:F7"/>
    <mergeCell ref="I6:J6"/>
    <mergeCell ref="K6:K7"/>
    <mergeCell ref="L6:L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1</vt:i4>
      </vt:variant>
    </vt:vector>
  </HeadingPairs>
  <TitlesOfParts>
    <vt:vector size="39" baseType="lpstr">
      <vt:lpstr>AUTOCERTIFICAZIONI</vt:lpstr>
      <vt:lpstr>MEZZI</vt:lpstr>
      <vt:lpstr>PARAMETRI</vt:lpstr>
      <vt:lpstr>RENDICONTAZIONE</vt:lpstr>
      <vt:lpstr>1,1_Leas_Mezzi</vt:lpstr>
      <vt:lpstr>1,2_Ass_Mezzi</vt:lpstr>
      <vt:lpstr>1,3_Manu_Ord</vt:lpstr>
      <vt:lpstr>1,4_Manu_Stra</vt:lpstr>
      <vt:lpstr>1,5_Carburante</vt:lpstr>
      <vt:lpstr>1,6_Pedaggi</vt:lpstr>
      <vt:lpstr>1,7_Pratiche</vt:lpstr>
      <vt:lpstr>1,8_Radio</vt:lpstr>
      <vt:lpstr>1,9_Ammort_Attrez</vt:lpstr>
      <vt:lpstr>1,10_Ammort_Mezzi</vt:lpstr>
      <vt:lpstr>1,11_Ammort_Altri</vt:lpstr>
      <vt:lpstr>1,12_Hardware_Software</vt:lpstr>
      <vt:lpstr>2,1__Manut_Attr</vt:lpstr>
      <vt:lpstr>2,2_Leasing_Attr</vt:lpstr>
      <vt:lpstr>2,3_Mat_Consumo</vt:lpstr>
      <vt:lpstr>2,4_Ossigeno</vt:lpstr>
      <vt:lpstr>2,5_Pulizia</vt:lpstr>
      <vt:lpstr>3,1_Locazione</vt:lpstr>
      <vt:lpstr>3,2_Manut_Ord</vt:lpstr>
      <vt:lpstr>3,3_Utenze</vt:lpstr>
      <vt:lpstr>3,4_Cancelleria</vt:lpstr>
      <vt:lpstr>3,5_Privacy</vt:lpstr>
      <vt:lpstr>3,6_ServiziTerzi</vt:lpstr>
      <vt:lpstr>3,7_Tasse</vt:lpstr>
      <vt:lpstr>3,8_Amm_Hardware</vt:lpstr>
      <vt:lpstr>3,9_Amm_Software</vt:lpstr>
      <vt:lpstr>4,1_Pers_Dip_Ope</vt:lpstr>
      <vt:lpstr>4,2_Per_Amm</vt:lpstr>
      <vt:lpstr>4,3_Divise</vt:lpstr>
      <vt:lpstr>4,4_Assicur</vt:lpstr>
      <vt:lpstr>4,5_Accertamenti</vt:lpstr>
      <vt:lpstr>4,6_Formazione</vt:lpstr>
      <vt:lpstr>4,7_Lavoro_Autonomo</vt:lpstr>
      <vt:lpstr>acconti</vt:lpstr>
      <vt:lpstr>RENDICONTAZIONE!Area_stampa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Biondi</cp:lastModifiedBy>
  <cp:lastPrinted>2023-02-28T14:02:01Z</cp:lastPrinted>
  <dcterms:created xsi:type="dcterms:W3CDTF">2013-05-04T06:40:48Z</dcterms:created>
  <dcterms:modified xsi:type="dcterms:W3CDTF">2023-09-22T13:00:45Z</dcterms:modified>
</cp:coreProperties>
</file>