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ego.carbonari\Desktop\Determine\"/>
    </mc:Choice>
  </mc:AlternateContent>
  <bookViews>
    <workbookView xWindow="0" yWindow="0" windowWidth="28800" windowHeight="13845"/>
  </bookViews>
  <sheets>
    <sheet name="agg.to_31_7_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" i="1" l="1"/>
  <c r="AM6" i="1"/>
  <c r="AJ6" i="1"/>
  <c r="AJ7" i="1"/>
  <c r="AF6" i="1"/>
  <c r="AG7" i="1" l="1"/>
  <c r="AF8" i="1" l="1"/>
  <c r="AH6" i="1"/>
  <c r="V8" i="1" l="1"/>
  <c r="W8" i="1"/>
  <c r="AC7" i="1" l="1"/>
  <c r="AD7" i="1" s="1"/>
  <c r="X7" i="1"/>
  <c r="T8" i="1"/>
  <c r="U7" i="1"/>
  <c r="U6" i="1"/>
  <c r="U8" i="1" s="1"/>
  <c r="U9" i="1" l="1"/>
  <c r="U11" i="1"/>
  <c r="U10" i="1"/>
  <c r="AN8" i="1"/>
  <c r="AM8" i="1"/>
  <c r="AO7" i="1"/>
  <c r="AO6" i="1"/>
  <c r="Q8" i="1"/>
  <c r="R8" i="1"/>
  <c r="AJ8" i="1"/>
  <c r="AK8" i="1"/>
  <c r="AL6" i="1"/>
  <c r="N8" i="1"/>
  <c r="O8" i="1"/>
  <c r="P8" i="1"/>
  <c r="AO8" i="1" l="1"/>
  <c r="AO11" i="1" s="1"/>
  <c r="U12" i="1"/>
  <c r="U13" i="1" s="1"/>
  <c r="AL7" i="1"/>
  <c r="AL8" i="1" s="1"/>
  <c r="AO9" i="1" l="1"/>
  <c r="AO10" i="1"/>
  <c r="AL11" i="1"/>
  <c r="AL10" i="1"/>
  <c r="AL9" i="1"/>
  <c r="AD6" i="1"/>
  <c r="AA7" i="1"/>
  <c r="AO12" i="1" l="1"/>
  <c r="AO13" i="1" s="1"/>
  <c r="AL12" i="1"/>
  <c r="AL13" i="1" s="1"/>
  <c r="X8" i="1" l="1"/>
  <c r="S8" i="1"/>
  <c r="AH7" i="1" l="1"/>
  <c r="Y8" i="1" l="1"/>
  <c r="Z8" i="1"/>
  <c r="AA6" i="1"/>
  <c r="AA8" i="1" l="1"/>
  <c r="L8" i="1" l="1"/>
  <c r="K8" i="1"/>
  <c r="J8" i="1"/>
  <c r="M8" i="1"/>
  <c r="AE8" i="1" l="1"/>
  <c r="AB8" i="1"/>
  <c r="I8" i="1"/>
  <c r="H8" i="1"/>
  <c r="G8" i="1"/>
  <c r="F8" i="1"/>
  <c r="E8" i="1"/>
  <c r="D8" i="1"/>
  <c r="C8" i="1"/>
  <c r="B8" i="1"/>
  <c r="AC8" i="1"/>
  <c r="AA9" i="1" l="1"/>
  <c r="AH8" i="1"/>
  <c r="AH11" i="1" s="1"/>
  <c r="AD8" i="1"/>
  <c r="AG8" i="1"/>
  <c r="AH9" i="1" l="1"/>
  <c r="AA10" i="1"/>
  <c r="AA11" i="1"/>
  <c r="AH10" i="1"/>
  <c r="AD11" i="1"/>
  <c r="AD10" i="1"/>
  <c r="AD9" i="1"/>
  <c r="AH12" i="1" l="1"/>
  <c r="AH13" i="1" s="1"/>
  <c r="AA12" i="1"/>
  <c r="AA13" i="1" s="1"/>
  <c r="AD12" i="1"/>
  <c r="AD13" i="1" s="1"/>
</calcChain>
</file>

<file path=xl/sharedStrings.xml><?xml version="1.0" encoding="utf-8"?>
<sst xmlns="http://schemas.openxmlformats.org/spreadsheetml/2006/main" count="83" uniqueCount="59">
  <si>
    <t>Descrizione</t>
  </si>
  <si>
    <t>Anno 2015</t>
  </si>
  <si>
    <t>Anno 2016</t>
  </si>
  <si>
    <t>Anno 2017</t>
  </si>
  <si>
    <t>Anno 2018</t>
  </si>
  <si>
    <t>ANNO 2017</t>
  </si>
  <si>
    <t>ANNO 2018</t>
  </si>
  <si>
    <t>ANNO 2019</t>
  </si>
  <si>
    <t>anno 2019</t>
  </si>
  <si>
    <t>anno 2020</t>
  </si>
  <si>
    <t>anno 2021</t>
  </si>
  <si>
    <t>Importo residuo al 31.12.2018</t>
  </si>
  <si>
    <t>Importo residuo al 30.11.2021</t>
  </si>
  <si>
    <t>Fondo condizioni di lavoro e incarichi</t>
  </si>
  <si>
    <t>Fondo premialità e fasce</t>
  </si>
  <si>
    <t>Totali importi lordi</t>
  </si>
  <si>
    <t>Costo complessivo  bilancio ASUR, sez. AV2 fondi contrattuali comparto</t>
  </si>
  <si>
    <t>I dati  tengono conto dei pagamenti (cassa) eseguiti con riferimento alla competenza di ciascun anno.</t>
  </si>
  <si>
    <t>determina 1277/AV2 del 15.7.2019     e</t>
  </si>
  <si>
    <t xml:space="preserve">determina 2314/AV2 del 7.12.2021 </t>
  </si>
  <si>
    <t xml:space="preserve">determina 2114/AV2 del 14.12.2022 </t>
  </si>
  <si>
    <t>anno 2022</t>
  </si>
  <si>
    <t>anno 2018</t>
  </si>
  <si>
    <t>Importo residuo al 31.7.2023</t>
  </si>
  <si>
    <t>oneri riflessi ex INPDAP</t>
  </si>
  <si>
    <t>oneri riflessi INAIL</t>
  </si>
  <si>
    <t>Totale oneri riflessi e IRAP</t>
  </si>
  <si>
    <t>IRAP</t>
  </si>
  <si>
    <t>anno 2023</t>
  </si>
  <si>
    <t>Importo residuo al 30.11.2022</t>
  </si>
  <si>
    <t>determina 1548/AST-AN del 25.10.2023</t>
  </si>
  <si>
    <t>Fondo incarichi, progressioni economiche e indennità professionali</t>
  </si>
  <si>
    <t>fondo premialità e condizioni di lavoro</t>
  </si>
  <si>
    <t>anno 2024</t>
  </si>
  <si>
    <t>Per gli anni ante 2023 i dati  sono riferiti al solo personale ASUR Marche - AV2</t>
  </si>
  <si>
    <t>Importo residui 2018 al 31.7.2023 (importo col.1)</t>
  </si>
  <si>
    <t>Importo pagamenti eseguiti dal 1.8.2023 afferenti il  fondo 2018</t>
  </si>
  <si>
    <t>Importo residui 2019 al 31.7.2023  (importo col. 2)</t>
  </si>
  <si>
    <t>Importo pagamenti eseguiti dal 1.8.2023 afferenti il  fondo 2019</t>
  </si>
  <si>
    <t>Importo residui 2020 al 31.7.2023 (importo col. 3)</t>
  </si>
  <si>
    <t>Importo pagamenti eseguiti dal 1.8.2023 afferenti il  fondo 2020</t>
  </si>
  <si>
    <t>Importo residui 2021 al 31.7.2023 (importo col. 4)</t>
  </si>
  <si>
    <t>Importo pagamenti eseguiti dal 1.8.2023 afferenti il  fondo 2021</t>
  </si>
  <si>
    <r>
      <t>Importo residui 2022 al 31.7.2023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>(importo col. 5)</t>
    </r>
  </si>
  <si>
    <r>
      <t>Importo pagamenti eseguiti dal 1.8.2023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 xml:space="preserve"> afferenti  il  fondo 2022</t>
    </r>
  </si>
  <si>
    <t>Situazione aggiornata al 31.7.2025</t>
  </si>
  <si>
    <r>
      <t>Importo residui 2022 al 31.7.2025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>(importo col. 18 +  importo col. 19 - importo col. 20)</t>
    </r>
  </si>
  <si>
    <r>
      <t>Importo pagamenti eseguiti fino al 31.7.2025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 xml:space="preserve"> afferenti  il  fondo 2023</t>
    </r>
  </si>
  <si>
    <r>
      <t>Importo residui 2023 al 31.7.2025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>(importo col. 22 -   importo col. 23)</t>
    </r>
  </si>
  <si>
    <r>
      <t>Importo pagamenti eseguiti fino al 31.7.2025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 xml:space="preserve"> afferenti  il  fondo 2024</t>
    </r>
  </si>
  <si>
    <r>
      <t>Importo residui 2024 al 31.7.2025</t>
    </r>
    <r>
      <rPr>
        <sz val="7"/>
        <color indexed="10"/>
        <rFont val="Century Gothic"/>
        <family val="2"/>
      </rPr>
      <t xml:space="preserve"> </t>
    </r>
    <r>
      <rPr>
        <sz val="7"/>
        <rFont val="Century Gothic"/>
        <family val="2"/>
      </rPr>
      <t>(importo col. 25 -   importo col. 26)</t>
    </r>
  </si>
  <si>
    <t>Importo residui 2021 al 31.7.2025 (importo col. 15 - importo col. 16)</t>
  </si>
  <si>
    <t>Importo residui 2020 al 31.7.2025 (importo col. 12- importo col.13)</t>
  </si>
  <si>
    <t>Importo residui 2019 al 31.7.2025 (importo col. 9 - importo col. 10)</t>
  </si>
  <si>
    <t>Importo residui 2018 al 31.7.2025 (importo col. 6 - importo col. 7)</t>
  </si>
  <si>
    <t>Incremento DGRM n. 775 del 20.5.2024 - art. 103, c. 7, CCNL 2.11.2022 (determina n. 481/AST-AN/2025)</t>
  </si>
  <si>
    <t xml:space="preserve">importo Fondi artt. 102 e 103 CCNL 2.11.2022 (CCI 27.12.2023 e determina n. 481/AST-AN/2025) </t>
  </si>
  <si>
    <t>importo Fondi artt. 102 e 103 CCNL 2.11.2022 (CCI 23.12.2024 e determina n. 481/AST-AN/2025)</t>
  </si>
  <si>
    <t>Allegato fondi residui anno 2024 e precedenti - COMPARTO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</si>
</sst>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8"/>
      <name val="Calibri"/>
      <family val="2"/>
      <scheme val="minor"/>
    </font>
    <font>
      <b/>
      <sz val="8"/>
      <name val="Calibri"/>
      <family val="2"/>
    </font>
    <font>
      <sz val="7"/>
      <name val="Calibri"/>
      <family val="2"/>
      <scheme val="minor"/>
    </font>
    <font>
      <i/>
      <sz val="10"/>
      <name val="Century Gothic"/>
      <family val="2"/>
    </font>
    <font>
      <sz val="9"/>
      <name val="Calibri"/>
      <family val="2"/>
      <scheme val="minor"/>
    </font>
    <font>
      <sz val="9"/>
      <name val="Century Gothic"/>
      <family val="2"/>
    </font>
    <font>
      <sz val="9"/>
      <name val="Arial"/>
      <family val="2"/>
    </font>
    <font>
      <sz val="7"/>
      <color indexed="10"/>
      <name val="Century Gothic"/>
      <family val="2"/>
    </font>
    <font>
      <sz val="6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7" fillId="2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5" fontId="9" fillId="6" borderId="1" xfId="1" applyNumberFormat="1" applyFont="1" applyFill="1" applyBorder="1" applyAlignment="1">
      <alignment horizontal="center" vertical="center"/>
    </xf>
    <xf numFmtId="164" fontId="4" fillId="6" borderId="2" xfId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4" fontId="12" fillId="6" borderId="2" xfId="1" applyFont="1" applyFill="1" applyBorder="1" applyAlignment="1">
      <alignment horizontal="center" vertical="center"/>
    </xf>
    <xf numFmtId="165" fontId="9" fillId="6" borderId="5" xfId="1" applyNumberFormat="1" applyFont="1" applyFill="1" applyBorder="1" applyAlignment="1">
      <alignment horizontal="center" vertical="center"/>
    </xf>
    <xf numFmtId="165" fontId="9" fillId="6" borderId="6" xfId="1" applyNumberFormat="1" applyFont="1" applyFill="1" applyBorder="1" applyAlignment="1">
      <alignment horizontal="center" vertical="center"/>
    </xf>
    <xf numFmtId="0" fontId="5" fillId="2" borderId="0" xfId="0" applyFont="1" applyFill="1"/>
    <xf numFmtId="4" fontId="14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14" fillId="7" borderId="7" xfId="0" applyNumberFormat="1" applyFont="1" applyFill="1" applyBorder="1" applyAlignment="1">
      <alignment horizontal="center" vertical="center"/>
    </xf>
    <xf numFmtId="4" fontId="14" fillId="7" borderId="2" xfId="0" applyNumberFormat="1" applyFont="1" applyFill="1" applyBorder="1" applyAlignment="1">
      <alignment horizontal="center" vertical="center"/>
    </xf>
    <xf numFmtId="4" fontId="14" fillId="7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14" fillId="2" borderId="7" xfId="0" applyNumberFormat="1" applyFont="1" applyFill="1" applyBorder="1" applyAlignment="1">
      <alignment horizontal="center" vertical="center"/>
    </xf>
    <xf numFmtId="4" fontId="5" fillId="7" borderId="7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0" borderId="0" xfId="0" applyFont="1" applyAlignment="1">
      <alignment wrapText="1"/>
    </xf>
    <xf numFmtId="0" fontId="17" fillId="0" borderId="0" xfId="0" applyFont="1"/>
    <xf numFmtId="0" fontId="10" fillId="6" borderId="10" xfId="0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/>
    </xf>
    <xf numFmtId="4" fontId="9" fillId="6" borderId="11" xfId="0" applyNumberFormat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center" vertical="center"/>
    </xf>
    <xf numFmtId="4" fontId="9" fillId="6" borderId="15" xfId="0" applyNumberFormat="1" applyFont="1" applyFill="1" applyBorder="1" applyAlignment="1">
      <alignment horizontal="center" vertical="center"/>
    </xf>
    <xf numFmtId="4" fontId="14" fillId="2" borderId="1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7" borderId="0" xfId="0" applyFont="1" applyFill="1"/>
    <xf numFmtId="0" fontId="19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4" fontId="14" fillId="7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 wrapText="1"/>
    </xf>
    <xf numFmtId="4" fontId="5" fillId="7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 wrapText="1"/>
    </xf>
    <xf numFmtId="4" fontId="5" fillId="7" borderId="17" xfId="0" applyNumberFormat="1" applyFont="1" applyFill="1" applyBorder="1" applyAlignment="1">
      <alignment horizontal="center" vertical="center"/>
    </xf>
    <xf numFmtId="4" fontId="5" fillId="7" borderId="31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32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4" fontId="5" fillId="2" borderId="31" xfId="0" applyNumberFormat="1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165" fontId="7" fillId="2" borderId="10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0" fillId="0" borderId="0" xfId="0" applyAlignment="1"/>
    <xf numFmtId="0" fontId="19" fillId="2" borderId="33" xfId="0" applyFont="1" applyFill="1" applyBorder="1" applyAlignment="1">
      <alignment horizontal="center" vertical="center" wrapText="1"/>
    </xf>
    <xf numFmtId="165" fontId="7" fillId="2" borderId="33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165" fontId="16" fillId="2" borderId="33" xfId="0" applyNumberFormat="1" applyFont="1" applyFill="1" applyBorder="1" applyAlignment="1">
      <alignment horizontal="center" vertical="center"/>
    </xf>
    <xf numFmtId="165" fontId="20" fillId="3" borderId="15" xfId="0" applyNumberFormat="1" applyFont="1" applyFill="1" applyBorder="1" applyAlignment="1">
      <alignment horizontal="center" vertical="center"/>
    </xf>
    <xf numFmtId="4" fontId="14" fillId="2" borderId="36" xfId="0" applyNumberFormat="1" applyFont="1" applyFill="1" applyBorder="1" applyAlignment="1">
      <alignment horizontal="center" vertical="center"/>
    </xf>
    <xf numFmtId="4" fontId="14" fillId="7" borderId="10" xfId="0" applyNumberFormat="1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/>
    </xf>
    <xf numFmtId="4" fontId="5" fillId="2" borderId="43" xfId="0" applyNumberFormat="1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7" fillId="2" borderId="0" xfId="0" applyFont="1" applyFill="1" applyBorder="1"/>
    <xf numFmtId="4" fontId="5" fillId="2" borderId="36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165" fontId="7" fillId="2" borderId="44" xfId="0" applyNumberFormat="1" applyFont="1" applyFill="1" applyBorder="1" applyAlignment="1">
      <alignment horizontal="center" vertical="center"/>
    </xf>
    <xf numFmtId="4" fontId="9" fillId="6" borderId="50" xfId="0" applyNumberFormat="1" applyFont="1" applyFill="1" applyBorder="1" applyAlignment="1">
      <alignment horizontal="center" vertical="center"/>
    </xf>
    <xf numFmtId="4" fontId="9" fillId="6" borderId="16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0" fillId="0" borderId="2" xfId="0" applyBorder="1" applyAlignment="1"/>
    <xf numFmtId="14" fontId="3" fillId="2" borderId="0" xfId="0" applyNumberFormat="1" applyFont="1" applyFill="1"/>
    <xf numFmtId="165" fontId="7" fillId="2" borderId="15" xfId="0" applyNumberFormat="1" applyFont="1" applyFill="1" applyBorder="1" applyAlignment="1">
      <alignment horizontal="center" vertical="center"/>
    </xf>
    <xf numFmtId="165" fontId="16" fillId="0" borderId="42" xfId="0" applyNumberFormat="1" applyFont="1" applyFill="1" applyBorder="1" applyAlignment="1">
      <alignment horizontal="center" vertical="center"/>
    </xf>
    <xf numFmtId="165" fontId="7" fillId="0" borderId="16" xfId="0" applyNumberFormat="1" applyFont="1" applyFill="1" applyBorder="1" applyAlignment="1">
      <alignment horizontal="center" vertical="center"/>
    </xf>
    <xf numFmtId="4" fontId="5" fillId="2" borderId="5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0" fontId="10" fillId="0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5" fillId="3" borderId="2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tabSelected="1" zoomScale="115" zoomScaleNormal="115" workbookViewId="0"/>
  </sheetViews>
  <sheetFormatPr defaultColWidth="18.7109375" defaultRowHeight="13.5" x14ac:dyDescent="0.25"/>
  <cols>
    <col min="1" max="1" width="8.140625" style="3" customWidth="1"/>
    <col min="2" max="2" width="10.28515625" style="3" hidden="1" customWidth="1"/>
    <col min="3" max="3" width="8" style="3" hidden="1" customWidth="1"/>
    <col min="4" max="4" width="9.140625" style="3" hidden="1" customWidth="1"/>
    <col min="5" max="5" width="10" style="3" hidden="1" customWidth="1"/>
    <col min="6" max="6" width="8.28515625" style="3" hidden="1" customWidth="1"/>
    <col min="7" max="7" width="8.85546875" style="3" hidden="1" customWidth="1"/>
    <col min="8" max="8" width="9.140625" style="3" hidden="1" customWidth="1"/>
    <col min="9" max="9" width="11.140625" style="3" hidden="1" customWidth="1"/>
    <col min="10" max="10" width="8.28515625" style="3" hidden="1" customWidth="1"/>
    <col min="11" max="11" width="8.85546875" style="3" hidden="1" customWidth="1"/>
    <col min="12" max="12" width="12.85546875" style="3" hidden="1" customWidth="1"/>
    <col min="13" max="13" width="11.5703125" style="3" hidden="1" customWidth="1"/>
    <col min="14" max="16" width="11.5703125" style="3" customWidth="1"/>
    <col min="17" max="18" width="14.7109375" style="3" customWidth="1"/>
    <col min="19" max="19" width="9.42578125" style="3" customWidth="1"/>
    <col min="20" max="23" width="12.140625" style="3" customWidth="1"/>
    <col min="24" max="24" width="9.85546875" style="3" customWidth="1"/>
    <col min="25" max="25" width="13" style="3" customWidth="1"/>
    <col min="26" max="27" width="12.140625" style="3" customWidth="1"/>
    <col min="28" max="28" width="13.140625" style="3" customWidth="1"/>
    <col min="29" max="29" width="12.28515625" style="3" customWidth="1"/>
    <col min="30" max="33" width="13.5703125" style="3" customWidth="1"/>
    <col min="34" max="34" width="12.7109375" style="3" customWidth="1"/>
    <col min="35" max="35" width="9.5703125" style="96" customWidth="1"/>
    <col min="36" max="37" width="13.5703125" style="3" customWidth="1"/>
    <col min="38" max="38" width="12.7109375" style="3" customWidth="1"/>
    <col min="39" max="40" width="13.5703125" style="3" customWidth="1"/>
    <col min="41" max="41" width="12.7109375" style="3" customWidth="1"/>
    <col min="42" max="16384" width="18.7109375" style="3"/>
  </cols>
  <sheetData>
    <row r="1" spans="1:43" s="2" customFormat="1" ht="17.25" thickBot="1" x14ac:dyDescent="0.35">
      <c r="A1" s="80" t="s">
        <v>58</v>
      </c>
      <c r="B1" s="81"/>
      <c r="C1" s="81"/>
      <c r="D1" s="81"/>
      <c r="E1" s="81"/>
      <c r="F1" s="81"/>
      <c r="G1" s="81"/>
      <c r="H1" s="8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AI1" s="95"/>
      <c r="AO1" s="112"/>
    </row>
    <row r="2" spans="1:43" ht="27" customHeight="1" thickBot="1" x14ac:dyDescent="0.3">
      <c r="A2" s="122" t="s">
        <v>0</v>
      </c>
      <c r="B2" s="125" t="s">
        <v>18</v>
      </c>
      <c r="C2" s="126"/>
      <c r="D2" s="126"/>
      <c r="E2" s="127"/>
      <c r="F2" s="119" t="s">
        <v>19</v>
      </c>
      <c r="G2" s="120"/>
      <c r="H2" s="120"/>
      <c r="I2" s="121"/>
      <c r="J2" s="119" t="s">
        <v>20</v>
      </c>
      <c r="K2" s="120"/>
      <c r="L2" s="120"/>
      <c r="M2" s="120"/>
      <c r="N2" s="137" t="s">
        <v>30</v>
      </c>
      <c r="O2" s="138"/>
      <c r="P2" s="138"/>
      <c r="Q2" s="138"/>
      <c r="R2" s="139"/>
      <c r="S2" s="140" t="s">
        <v>45</v>
      </c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</row>
    <row r="3" spans="1:43" ht="26.25" customHeight="1" thickBot="1" x14ac:dyDescent="0.3">
      <c r="A3" s="123"/>
      <c r="B3" s="44" t="s">
        <v>1</v>
      </c>
      <c r="C3" s="45" t="s">
        <v>2</v>
      </c>
      <c r="D3" s="45" t="s">
        <v>3</v>
      </c>
      <c r="E3" s="46" t="s">
        <v>4</v>
      </c>
      <c r="F3" s="47" t="s">
        <v>5</v>
      </c>
      <c r="G3" s="48" t="s">
        <v>6</v>
      </c>
      <c r="H3" s="48" t="s">
        <v>7</v>
      </c>
      <c r="I3" s="57" t="s">
        <v>9</v>
      </c>
      <c r="J3" s="48" t="s">
        <v>6</v>
      </c>
      <c r="K3" s="48" t="s">
        <v>7</v>
      </c>
      <c r="L3" s="57" t="s">
        <v>9</v>
      </c>
      <c r="M3" s="57" t="s">
        <v>10</v>
      </c>
      <c r="N3" s="101" t="s">
        <v>22</v>
      </c>
      <c r="O3" s="45" t="s">
        <v>8</v>
      </c>
      <c r="P3" s="45" t="s">
        <v>9</v>
      </c>
      <c r="Q3" s="100" t="s">
        <v>10</v>
      </c>
      <c r="R3" s="102" t="s">
        <v>21</v>
      </c>
      <c r="S3" s="131" t="s">
        <v>22</v>
      </c>
      <c r="T3" s="132"/>
      <c r="U3" s="133"/>
      <c r="V3" s="134" t="s">
        <v>7</v>
      </c>
      <c r="W3" s="132"/>
      <c r="X3" s="135"/>
      <c r="Y3" s="128" t="s">
        <v>9</v>
      </c>
      <c r="Z3" s="129"/>
      <c r="AA3" s="130"/>
      <c r="AB3" s="128" t="s">
        <v>10</v>
      </c>
      <c r="AC3" s="129"/>
      <c r="AD3" s="130"/>
      <c r="AE3" s="131" t="s">
        <v>21</v>
      </c>
      <c r="AF3" s="132"/>
      <c r="AG3" s="132"/>
      <c r="AH3" s="135"/>
      <c r="AI3" s="122" t="s">
        <v>0</v>
      </c>
      <c r="AJ3" s="131" t="s">
        <v>28</v>
      </c>
      <c r="AK3" s="132"/>
      <c r="AL3" s="133"/>
      <c r="AM3" s="134" t="s">
        <v>33</v>
      </c>
      <c r="AN3" s="132"/>
      <c r="AO3" s="135"/>
    </row>
    <row r="4" spans="1:43" s="6" customFormat="1" ht="181.5" customHeight="1" x14ac:dyDescent="0.2">
      <c r="A4" s="124"/>
      <c r="B4" s="4" t="s">
        <v>11</v>
      </c>
      <c r="C4" s="5" t="s">
        <v>11</v>
      </c>
      <c r="D4" s="5" t="s">
        <v>11</v>
      </c>
      <c r="E4" s="31" t="s">
        <v>11</v>
      </c>
      <c r="F4" s="34" t="s">
        <v>23</v>
      </c>
      <c r="G4" s="5" t="s">
        <v>12</v>
      </c>
      <c r="H4" s="5" t="s">
        <v>12</v>
      </c>
      <c r="I4" s="31" t="s">
        <v>12</v>
      </c>
      <c r="J4" s="5" t="s">
        <v>29</v>
      </c>
      <c r="K4" s="5" t="s">
        <v>29</v>
      </c>
      <c r="L4" s="5" t="s">
        <v>29</v>
      </c>
      <c r="M4" s="31" t="s">
        <v>29</v>
      </c>
      <c r="N4" s="34" t="s">
        <v>23</v>
      </c>
      <c r="O4" s="5" t="s">
        <v>23</v>
      </c>
      <c r="P4" s="5" t="s">
        <v>23</v>
      </c>
      <c r="Q4" s="5" t="s">
        <v>23</v>
      </c>
      <c r="R4" s="103" t="s">
        <v>23</v>
      </c>
      <c r="S4" s="110" t="s">
        <v>35</v>
      </c>
      <c r="T4" s="85" t="s">
        <v>36</v>
      </c>
      <c r="U4" s="86" t="s">
        <v>54</v>
      </c>
      <c r="V4" s="86" t="s">
        <v>37</v>
      </c>
      <c r="W4" s="85" t="s">
        <v>38</v>
      </c>
      <c r="X4" s="86" t="s">
        <v>53</v>
      </c>
      <c r="Y4" s="86" t="s">
        <v>39</v>
      </c>
      <c r="Z4" s="85" t="s">
        <v>40</v>
      </c>
      <c r="AA4" s="86" t="s">
        <v>52</v>
      </c>
      <c r="AB4" s="86" t="s">
        <v>41</v>
      </c>
      <c r="AC4" s="85" t="s">
        <v>42</v>
      </c>
      <c r="AD4" s="109" t="s">
        <v>51</v>
      </c>
      <c r="AE4" s="109" t="s">
        <v>43</v>
      </c>
      <c r="AF4" s="109" t="s">
        <v>55</v>
      </c>
      <c r="AG4" s="85" t="s">
        <v>44</v>
      </c>
      <c r="AH4" s="118" t="s">
        <v>46</v>
      </c>
      <c r="AI4" s="136"/>
      <c r="AJ4" s="109" t="s">
        <v>56</v>
      </c>
      <c r="AK4" s="85" t="s">
        <v>47</v>
      </c>
      <c r="AL4" s="85" t="s">
        <v>48</v>
      </c>
      <c r="AM4" s="109" t="s">
        <v>57</v>
      </c>
      <c r="AN4" s="85" t="s">
        <v>49</v>
      </c>
      <c r="AO4" s="85" t="s">
        <v>50</v>
      </c>
    </row>
    <row r="5" spans="1:43" s="56" customFormat="1" ht="10.5" customHeight="1" x14ac:dyDescent="0.2">
      <c r="A5" s="59"/>
      <c r="B5" s="49">
        <v>2</v>
      </c>
      <c r="C5" s="50">
        <v>3</v>
      </c>
      <c r="D5" s="50">
        <v>4</v>
      </c>
      <c r="E5" s="51">
        <v>5</v>
      </c>
      <c r="F5" s="52">
        <v>6</v>
      </c>
      <c r="G5" s="50">
        <v>7</v>
      </c>
      <c r="H5" s="50">
        <v>8</v>
      </c>
      <c r="I5" s="51">
        <v>9</v>
      </c>
      <c r="J5" s="50">
        <v>10</v>
      </c>
      <c r="K5" s="50">
        <v>11</v>
      </c>
      <c r="L5" s="51">
        <v>12</v>
      </c>
      <c r="M5" s="51">
        <v>13</v>
      </c>
      <c r="N5" s="104">
        <v>1</v>
      </c>
      <c r="O5" s="87">
        <v>2</v>
      </c>
      <c r="P5" s="87">
        <v>3</v>
      </c>
      <c r="Q5" s="87">
        <v>4</v>
      </c>
      <c r="R5" s="105">
        <v>5</v>
      </c>
      <c r="S5" s="82">
        <v>6</v>
      </c>
      <c r="T5" s="53">
        <v>7</v>
      </c>
      <c r="U5" s="54">
        <v>8</v>
      </c>
      <c r="V5" s="53">
        <v>9</v>
      </c>
      <c r="W5" s="76">
        <v>10</v>
      </c>
      <c r="X5" s="53">
        <v>11</v>
      </c>
      <c r="Y5" s="55">
        <v>12</v>
      </c>
      <c r="Z5" s="53">
        <v>13</v>
      </c>
      <c r="AA5" s="54">
        <v>14</v>
      </c>
      <c r="AB5" s="55">
        <v>15</v>
      </c>
      <c r="AC5" s="53">
        <v>16</v>
      </c>
      <c r="AD5" s="76">
        <v>17</v>
      </c>
      <c r="AE5" s="53">
        <v>18</v>
      </c>
      <c r="AF5" s="53">
        <v>19</v>
      </c>
      <c r="AG5" s="76">
        <v>20</v>
      </c>
      <c r="AH5" s="76">
        <v>21</v>
      </c>
      <c r="AI5" s="111"/>
      <c r="AJ5" s="53">
        <v>22</v>
      </c>
      <c r="AK5" s="53">
        <v>23</v>
      </c>
      <c r="AL5" s="53">
        <v>24</v>
      </c>
      <c r="AM5" s="53">
        <v>25</v>
      </c>
      <c r="AN5" s="53">
        <v>26</v>
      </c>
      <c r="AO5" s="53">
        <v>27</v>
      </c>
    </row>
    <row r="6" spans="1:43" ht="105" customHeight="1" x14ac:dyDescent="0.25">
      <c r="A6" s="60" t="s">
        <v>13</v>
      </c>
      <c r="B6" s="7">
        <v>-166550.5</v>
      </c>
      <c r="C6" s="8">
        <v>0</v>
      </c>
      <c r="D6" s="8">
        <v>60347.87</v>
      </c>
      <c r="E6" s="32">
        <v>1453822.26</v>
      </c>
      <c r="F6" s="35">
        <v>0</v>
      </c>
      <c r="G6" s="9">
        <v>0</v>
      </c>
      <c r="H6" s="9">
        <v>689329.43</v>
      </c>
      <c r="I6" s="32">
        <v>858747.08</v>
      </c>
      <c r="J6" s="9">
        <v>0</v>
      </c>
      <c r="K6" s="9">
        <v>0</v>
      </c>
      <c r="L6" s="32"/>
      <c r="M6" s="77">
        <v>342227.28</v>
      </c>
      <c r="N6" s="39"/>
      <c r="O6" s="10"/>
      <c r="P6" s="10"/>
      <c r="Q6" s="83"/>
      <c r="R6" s="106"/>
      <c r="S6" s="88">
        <v>0</v>
      </c>
      <c r="T6" s="10">
        <v>0</v>
      </c>
      <c r="U6" s="11">
        <f>SUM(S6-T6)</f>
        <v>0</v>
      </c>
      <c r="V6" s="75"/>
      <c r="W6" s="77"/>
      <c r="X6" s="75"/>
      <c r="Y6" s="39">
        <v>0</v>
      </c>
      <c r="Z6" s="10">
        <v>0</v>
      </c>
      <c r="AA6" s="11">
        <f>SUM(Y6-Z6)</f>
        <v>0</v>
      </c>
      <c r="AB6" s="39">
        <v>342227.28</v>
      </c>
      <c r="AC6" s="10">
        <v>342227.28</v>
      </c>
      <c r="AD6" s="77">
        <f>AB6-AC6</f>
        <v>0</v>
      </c>
      <c r="AE6" s="10">
        <v>580929.73</v>
      </c>
      <c r="AF6" s="10">
        <f>68.41*3463</f>
        <v>236903.83</v>
      </c>
      <c r="AG6" s="10">
        <v>10517.66</v>
      </c>
      <c r="AH6" s="10">
        <f>AE6-AG6+AF6</f>
        <v>807315.89999999991</v>
      </c>
      <c r="AI6" s="60" t="s">
        <v>31</v>
      </c>
      <c r="AJ6" s="10">
        <f>12962696.3-1000000</f>
        <v>11962696.300000001</v>
      </c>
      <c r="AK6" s="10">
        <v>11565848.85</v>
      </c>
      <c r="AL6" s="10">
        <f>AJ6-AK6</f>
        <v>396847.45000000112</v>
      </c>
      <c r="AM6" s="10">
        <f>13466666.69-701490.39</f>
        <v>12765176.299999999</v>
      </c>
      <c r="AN6" s="10">
        <v>11457190.23</v>
      </c>
      <c r="AO6" s="10">
        <f>AM6-AN6</f>
        <v>1307986.0699999984</v>
      </c>
      <c r="AP6" s="117"/>
      <c r="AQ6" s="117"/>
    </row>
    <row r="7" spans="1:43" ht="105" customHeight="1" x14ac:dyDescent="0.25">
      <c r="A7" s="60" t="s">
        <v>14</v>
      </c>
      <c r="B7" s="7"/>
      <c r="C7" s="8"/>
      <c r="D7" s="12"/>
      <c r="E7" s="32">
        <v>3422211.63</v>
      </c>
      <c r="F7" s="35">
        <v>0</v>
      </c>
      <c r="G7" s="9">
        <v>30871.5</v>
      </c>
      <c r="H7" s="9">
        <v>223168.86</v>
      </c>
      <c r="I7" s="32">
        <v>889206.26</v>
      </c>
      <c r="J7" s="9">
        <v>26418.46</v>
      </c>
      <c r="K7" s="9">
        <v>56241.43</v>
      </c>
      <c r="L7" s="32">
        <v>167413.21</v>
      </c>
      <c r="M7" s="77">
        <v>877308.17</v>
      </c>
      <c r="N7" s="39">
        <v>26418.46</v>
      </c>
      <c r="O7" s="10">
        <v>56241.43</v>
      </c>
      <c r="P7" s="10">
        <v>167413.21</v>
      </c>
      <c r="Q7" s="83">
        <v>1219535.45</v>
      </c>
      <c r="R7" s="106">
        <v>4102081.8</v>
      </c>
      <c r="S7" s="88">
        <v>26418.46</v>
      </c>
      <c r="T7" s="10">
        <v>329.97</v>
      </c>
      <c r="U7" s="11">
        <f>S7-T7</f>
        <v>26088.489999999998</v>
      </c>
      <c r="V7" s="75">
        <v>56241.43</v>
      </c>
      <c r="W7" s="77">
        <v>90.38</v>
      </c>
      <c r="X7" s="75">
        <f>V7-W7</f>
        <v>56151.05</v>
      </c>
      <c r="Y7" s="39">
        <v>167413.21</v>
      </c>
      <c r="Z7" s="10">
        <v>155992.48000000001</v>
      </c>
      <c r="AA7" s="11">
        <f>Y7-Z7</f>
        <v>11420.729999999981</v>
      </c>
      <c r="AB7" s="39">
        <v>877308.17</v>
      </c>
      <c r="AC7" s="10">
        <f>812000+348000-AC6+10469.4</f>
        <v>828242.12</v>
      </c>
      <c r="AD7" s="77">
        <f>AB7-AC7</f>
        <v>49066.050000000047</v>
      </c>
      <c r="AE7" s="10">
        <v>3521152.07</v>
      </c>
      <c r="AF7" s="10">
        <v>0</v>
      </c>
      <c r="AG7" s="10">
        <f>1752688.5+781152.21-6766.12+1782.46+138.81+4760.21+487684.77</f>
        <v>3021440.84</v>
      </c>
      <c r="AH7" s="10">
        <f>AE7-AG7</f>
        <v>499711.23</v>
      </c>
      <c r="AI7" s="60" t="s">
        <v>32</v>
      </c>
      <c r="AJ7" s="10">
        <f>11181652.83-358877.54+1000000</f>
        <v>11822775.290000001</v>
      </c>
      <c r="AK7" s="10">
        <v>11650656.42</v>
      </c>
      <c r="AL7" s="10">
        <f>AJ7-AK7</f>
        <v>172118.87000000104</v>
      </c>
      <c r="AM7" s="10">
        <f>11181652.83+701490.39</f>
        <v>11883143.220000001</v>
      </c>
      <c r="AN7" s="10">
        <v>10382360.630000001</v>
      </c>
      <c r="AO7" s="10">
        <f>AM7-AN7</f>
        <v>1500782.5899999999</v>
      </c>
      <c r="AP7" s="117"/>
      <c r="AQ7" s="117"/>
    </row>
    <row r="8" spans="1:43" s="15" customFormat="1" ht="105" customHeight="1" thickBot="1" x14ac:dyDescent="0.25">
      <c r="A8" s="60" t="s">
        <v>15</v>
      </c>
      <c r="B8" s="13">
        <f t="shared" ref="B8:L8" si="0">SUM(B6:B7)</f>
        <v>-166550.5</v>
      </c>
      <c r="C8" s="14">
        <f t="shared" si="0"/>
        <v>0</v>
      </c>
      <c r="D8" s="14">
        <f t="shared" si="0"/>
        <v>60347.87</v>
      </c>
      <c r="E8" s="33">
        <f t="shared" si="0"/>
        <v>4876033.8899999997</v>
      </c>
      <c r="F8" s="36">
        <f t="shared" si="0"/>
        <v>0</v>
      </c>
      <c r="G8" s="37">
        <f t="shared" si="0"/>
        <v>30871.5</v>
      </c>
      <c r="H8" s="37">
        <f t="shared" si="0"/>
        <v>912498.29</v>
      </c>
      <c r="I8" s="42">
        <f t="shared" si="0"/>
        <v>1747953.3399999999</v>
      </c>
      <c r="J8" s="37">
        <f t="shared" si="0"/>
        <v>26418.46</v>
      </c>
      <c r="K8" s="37">
        <f t="shared" si="0"/>
        <v>56241.43</v>
      </c>
      <c r="L8" s="42">
        <f t="shared" si="0"/>
        <v>167413.21</v>
      </c>
      <c r="M8" s="42">
        <f t="shared" ref="M8:R8" si="1">SUM(M6:M7)</f>
        <v>1219535.4500000002</v>
      </c>
      <c r="N8" s="107">
        <f t="shared" si="1"/>
        <v>26418.46</v>
      </c>
      <c r="O8" s="42">
        <f t="shared" si="1"/>
        <v>56241.43</v>
      </c>
      <c r="P8" s="42">
        <f t="shared" si="1"/>
        <v>167413.21</v>
      </c>
      <c r="Q8" s="42">
        <f t="shared" si="1"/>
        <v>1219535.45</v>
      </c>
      <c r="R8" s="108">
        <f t="shared" si="1"/>
        <v>4102081.8</v>
      </c>
      <c r="S8" s="114">
        <f t="shared" ref="S8:X8" si="2">SUM(S6:S7)</f>
        <v>26418.46</v>
      </c>
      <c r="T8" s="113">
        <f t="shared" si="2"/>
        <v>329.97</v>
      </c>
      <c r="U8" s="43">
        <f t="shared" si="2"/>
        <v>26088.489999999998</v>
      </c>
      <c r="V8" s="115">
        <f t="shared" si="2"/>
        <v>56241.43</v>
      </c>
      <c r="W8" s="115">
        <f t="shared" si="2"/>
        <v>90.38</v>
      </c>
      <c r="X8" s="89">
        <f t="shared" si="2"/>
        <v>56151.05</v>
      </c>
      <c r="Y8" s="40">
        <f t="shared" ref="Y8:AA8" si="3">SUM(Y6:Y7)</f>
        <v>167413.21</v>
      </c>
      <c r="Z8" s="41">
        <f t="shared" si="3"/>
        <v>155992.48000000001</v>
      </c>
      <c r="AA8" s="43">
        <f t="shared" si="3"/>
        <v>11420.729999999981</v>
      </c>
      <c r="AB8" s="40">
        <f t="shared" ref="AB8:AD8" si="4">SUM(AB6:AB7)</f>
        <v>1219535.4500000002</v>
      </c>
      <c r="AC8" s="41">
        <f t="shared" si="4"/>
        <v>1170469.3999999999</v>
      </c>
      <c r="AD8" s="78">
        <f t="shared" si="4"/>
        <v>49066.050000000047</v>
      </c>
      <c r="AE8" s="84">
        <f>SUM(AE6:AE7)</f>
        <v>4102081.8</v>
      </c>
      <c r="AF8" s="84">
        <f>SUM(AF6:AF7)</f>
        <v>236903.83</v>
      </c>
      <c r="AG8" s="84">
        <f>SUM(AG6:AG7)</f>
        <v>3031958.5</v>
      </c>
      <c r="AH8" s="79">
        <f>SUM(AH6:AH7)</f>
        <v>1307027.1299999999</v>
      </c>
      <c r="AI8" s="63"/>
      <c r="AJ8" s="84">
        <f t="shared" ref="AJ8:AO8" si="5">SUM(AJ6:AJ7)</f>
        <v>23785471.590000004</v>
      </c>
      <c r="AK8" s="84">
        <f t="shared" si="5"/>
        <v>23216505.27</v>
      </c>
      <c r="AL8" s="79">
        <f t="shared" si="5"/>
        <v>568966.32000000216</v>
      </c>
      <c r="AM8" s="84">
        <f t="shared" si="5"/>
        <v>24648319.52</v>
      </c>
      <c r="AN8" s="84">
        <f t="shared" si="5"/>
        <v>21839550.859999999</v>
      </c>
      <c r="AO8" s="79">
        <f t="shared" si="5"/>
        <v>2808768.6599999983</v>
      </c>
    </row>
    <row r="9" spans="1:43" s="17" customFormat="1" ht="18.75" customHeight="1" thickTop="1" x14ac:dyDescent="0.2">
      <c r="A9" s="61" t="s">
        <v>24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3"/>
      <c r="U9" s="38">
        <f>U8*23.8/100</f>
        <v>6209.0606199999993</v>
      </c>
      <c r="V9" s="22"/>
      <c r="W9" s="22"/>
      <c r="X9" s="18"/>
      <c r="Y9" s="21"/>
      <c r="Z9" s="63"/>
      <c r="AA9" s="38">
        <f>AA8*23.8/100</f>
        <v>2718.1337399999957</v>
      </c>
      <c r="AB9" s="21"/>
      <c r="AC9" s="22"/>
      <c r="AD9" s="90">
        <f>AD8*23.8/100</f>
        <v>11677.719900000011</v>
      </c>
      <c r="AE9" s="21"/>
      <c r="AF9" s="63"/>
      <c r="AG9" s="22"/>
      <c r="AH9" s="38">
        <f>AH8*23.8/100</f>
        <v>311072.45694</v>
      </c>
      <c r="AI9" s="63"/>
      <c r="AJ9" s="21"/>
      <c r="AK9" s="22"/>
      <c r="AL9" s="38">
        <f>AL8*23.8/100</f>
        <v>135413.98416000052</v>
      </c>
      <c r="AM9" s="21"/>
      <c r="AN9" s="22"/>
      <c r="AO9" s="38">
        <f>AO8*23.8/100</f>
        <v>668486.94107999955</v>
      </c>
    </row>
    <row r="10" spans="1:43" s="17" customFormat="1" ht="17.25" customHeight="1" x14ac:dyDescent="0.2">
      <c r="A10" s="61" t="s">
        <v>25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19">
        <f>U8*1/100</f>
        <v>260.88489999999996</v>
      </c>
      <c r="V10" s="18"/>
      <c r="W10" s="18"/>
      <c r="X10" s="18"/>
      <c r="Y10" s="20"/>
      <c r="Z10" s="62"/>
      <c r="AA10" s="19">
        <f>AA8*1/100</f>
        <v>114.20729999999982</v>
      </c>
      <c r="AB10" s="20"/>
      <c r="AC10" s="18"/>
      <c r="AD10" s="91">
        <f>AD8*1/100</f>
        <v>490.66050000000047</v>
      </c>
      <c r="AE10" s="20"/>
      <c r="AF10" s="62"/>
      <c r="AG10" s="18"/>
      <c r="AH10" s="19">
        <f>AH8*1/100</f>
        <v>13070.271299999999</v>
      </c>
      <c r="AI10" s="62"/>
      <c r="AJ10" s="20"/>
      <c r="AK10" s="18"/>
      <c r="AL10" s="19">
        <f>AL8*1/100</f>
        <v>5689.6632000000218</v>
      </c>
      <c r="AM10" s="20"/>
      <c r="AN10" s="18"/>
      <c r="AO10" s="19">
        <f>AO8*1/100</f>
        <v>28087.686599999983</v>
      </c>
    </row>
    <row r="11" spans="1:43" s="17" customFormat="1" ht="12.75" customHeight="1" x14ac:dyDescent="0.2">
      <c r="A11" s="64" t="s">
        <v>27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16">
        <f>U8/100*8.5</f>
        <v>2217.5216499999997</v>
      </c>
      <c r="V11" s="22"/>
      <c r="W11" s="22"/>
      <c r="X11" s="18"/>
      <c r="Y11" s="20"/>
      <c r="Z11" s="62"/>
      <c r="AA11" s="16">
        <f>AA8/100*8.5</f>
        <v>970.76204999999845</v>
      </c>
      <c r="AB11" s="21"/>
      <c r="AC11" s="22"/>
      <c r="AD11" s="92">
        <f>AD8/100*8.5</f>
        <v>4170.6142500000042</v>
      </c>
      <c r="AE11" s="21"/>
      <c r="AF11" s="63"/>
      <c r="AG11" s="22"/>
      <c r="AH11" s="16">
        <f>AH8/100*8.5</f>
        <v>111097.30604999998</v>
      </c>
      <c r="AI11" s="63"/>
      <c r="AJ11" s="21"/>
      <c r="AK11" s="22"/>
      <c r="AL11" s="16">
        <f>AL8/100*8.5</f>
        <v>48362.137200000187</v>
      </c>
      <c r="AM11" s="21"/>
      <c r="AN11" s="22"/>
      <c r="AO11" s="16">
        <f>AO8/100*8.5</f>
        <v>238745.33609999984</v>
      </c>
    </row>
    <row r="12" spans="1:43" s="17" customFormat="1" ht="19.5" customHeight="1" x14ac:dyDescent="0.2">
      <c r="A12" s="65" t="s">
        <v>26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7"/>
      <c r="U12" s="24">
        <f>SUM(U9:U11)</f>
        <v>8687.4671699999999</v>
      </c>
      <c r="V12" s="26"/>
      <c r="W12" s="26"/>
      <c r="X12" s="23"/>
      <c r="Y12" s="25"/>
      <c r="Z12" s="67"/>
      <c r="AA12" s="24">
        <f>SUM(AA9:AA11)</f>
        <v>3803.1030899999942</v>
      </c>
      <c r="AB12" s="25"/>
      <c r="AC12" s="26"/>
      <c r="AD12" s="93">
        <f>SUM(AD9:AD11)</f>
        <v>16338.994650000015</v>
      </c>
      <c r="AE12" s="25"/>
      <c r="AF12" s="67"/>
      <c r="AG12" s="26"/>
      <c r="AH12" s="24">
        <f>SUM(AH9:AH11)</f>
        <v>435240.03428999998</v>
      </c>
      <c r="AI12" s="67"/>
      <c r="AJ12" s="25"/>
      <c r="AK12" s="26"/>
      <c r="AL12" s="24">
        <f>SUM(AL9:AL11)</f>
        <v>189465.7845600007</v>
      </c>
      <c r="AM12" s="25"/>
      <c r="AN12" s="26"/>
      <c r="AO12" s="24">
        <f>SUM(AO9:AO11)</f>
        <v>935319.96377999941</v>
      </c>
    </row>
    <row r="13" spans="1:43" s="17" customFormat="1" ht="63" customHeight="1" thickBot="1" x14ac:dyDescent="0.25">
      <c r="A13" s="68" t="s">
        <v>16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3"/>
      <c r="U13" s="71">
        <f>SUM(U8+U12)</f>
        <v>34775.957169999994</v>
      </c>
      <c r="V13" s="74"/>
      <c r="W13" s="74"/>
      <c r="X13" s="70"/>
      <c r="Y13" s="72"/>
      <c r="Z13" s="73"/>
      <c r="AA13" s="71">
        <f>SUM(AA8+AA12)</f>
        <v>15223.833089999975</v>
      </c>
      <c r="AB13" s="72"/>
      <c r="AC13" s="74"/>
      <c r="AD13" s="94">
        <f>SUM(AD8+AD12)</f>
        <v>65405.044650000062</v>
      </c>
      <c r="AE13" s="97"/>
      <c r="AF13" s="116"/>
      <c r="AG13" s="98"/>
      <c r="AH13" s="99">
        <f>SUM(AH8+AH12)</f>
        <v>1742267.1642899998</v>
      </c>
      <c r="AI13" s="67"/>
      <c r="AJ13" s="97"/>
      <c r="AK13" s="98"/>
      <c r="AL13" s="99">
        <f>SUM(AL8+AL12)</f>
        <v>758432.10456000292</v>
      </c>
      <c r="AM13" s="97"/>
      <c r="AN13" s="98"/>
      <c r="AO13" s="99">
        <f>SUM(AO8+AO12)</f>
        <v>3744088.6237799977</v>
      </c>
    </row>
    <row r="14" spans="1:43" ht="14.25" x14ac:dyDescent="0.3">
      <c r="A14" s="27" t="s">
        <v>17</v>
      </c>
      <c r="B14" s="27"/>
      <c r="C14" s="30"/>
      <c r="D14" s="27"/>
      <c r="AD14" s="58"/>
    </row>
    <row r="15" spans="1:43" x14ac:dyDescent="0.25">
      <c r="A15" s="27" t="s">
        <v>34</v>
      </c>
      <c r="B15" s="27"/>
      <c r="C15" s="29"/>
      <c r="D15" s="27"/>
    </row>
    <row r="16" spans="1:43" x14ac:dyDescent="0.25">
      <c r="A16" s="27"/>
      <c r="B16" s="27"/>
      <c r="C16" s="30"/>
      <c r="D16" s="27"/>
      <c r="AJ16" s="117"/>
    </row>
    <row r="17" spans="1:39" x14ac:dyDescent="0.25">
      <c r="A17" s="27"/>
      <c r="B17" s="27"/>
      <c r="C17" s="30"/>
      <c r="D17" s="27"/>
      <c r="AM17" s="117"/>
    </row>
    <row r="18" spans="1:39" x14ac:dyDescent="0.25">
      <c r="A18" s="27"/>
      <c r="B18" s="27"/>
      <c r="C18" s="30"/>
      <c r="D18" s="27"/>
      <c r="AJ18" s="117"/>
    </row>
    <row r="19" spans="1:39" x14ac:dyDescent="0.25">
      <c r="A19" s="27"/>
      <c r="B19" s="27"/>
      <c r="C19" s="30"/>
      <c r="D19" s="27"/>
    </row>
    <row r="20" spans="1:39" x14ac:dyDescent="0.25">
      <c r="A20" s="27"/>
      <c r="B20" s="27"/>
      <c r="C20" s="30"/>
      <c r="D20" s="27"/>
      <c r="AK20" s="117"/>
      <c r="AL20" s="117"/>
    </row>
    <row r="21" spans="1:39" ht="14.25" x14ac:dyDescent="0.3">
      <c r="A21" s="28"/>
      <c r="B21" s="28"/>
      <c r="C21" s="30"/>
      <c r="D21" s="28"/>
      <c r="AK21" s="117"/>
    </row>
    <row r="22" spans="1:39" ht="14.25" x14ac:dyDescent="0.3">
      <c r="A22" s="28"/>
      <c r="B22" s="28"/>
      <c r="C22" s="30"/>
      <c r="D22" s="28"/>
    </row>
    <row r="23" spans="1:39" ht="14.25" x14ac:dyDescent="0.3">
      <c r="A23" s="28"/>
      <c r="B23" s="28"/>
      <c r="C23" s="30"/>
      <c r="D23" s="28"/>
    </row>
    <row r="24" spans="1:39" ht="14.25" x14ac:dyDescent="0.3">
      <c r="A24" s="28"/>
      <c r="B24" s="28"/>
      <c r="C24" s="30"/>
      <c r="D24" s="28"/>
    </row>
  </sheetData>
  <mergeCells count="14">
    <mergeCell ref="AI3:AI4"/>
    <mergeCell ref="AJ3:AL3"/>
    <mergeCell ref="N2:R2"/>
    <mergeCell ref="AM3:AO3"/>
    <mergeCell ref="S2:AO2"/>
    <mergeCell ref="AE3:AH3"/>
    <mergeCell ref="F2:I2"/>
    <mergeCell ref="A2:A4"/>
    <mergeCell ref="B2:E2"/>
    <mergeCell ref="Y3:AA3"/>
    <mergeCell ref="AB3:AD3"/>
    <mergeCell ref="J2:M2"/>
    <mergeCell ref="S3:U3"/>
    <mergeCell ref="V3:X3"/>
  </mergeCells>
  <printOptions horizontalCentered="1"/>
  <pageMargins left="3.937007874015748E-2" right="3.937007874015748E-2" top="0.19685039370078741" bottom="0.15748031496062992" header="0.31496062992125984" footer="0.31496062992125984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agg.to_31_7_2025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Bigelli</dc:creator>
  <cp:lastModifiedBy>Diego Carbonari</cp:lastModifiedBy>
  <cp:lastPrinted>2025-09-01T08:51:27Z</cp:lastPrinted>
  <dcterms:created xsi:type="dcterms:W3CDTF">2022-11-22T07:53:35Z</dcterms:created>
  <dcterms:modified xsi:type="dcterms:W3CDTF">2025-09-05T14:09:55Z</dcterms:modified>
</cp:coreProperties>
</file>