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.carbonari\Desktop\Determine\"/>
    </mc:Choice>
  </mc:AlternateContent>
  <bookViews>
    <workbookView xWindow="0" yWindow="0" windowWidth="28800" windowHeight="13845"/>
  </bookViews>
  <sheets>
    <sheet name="dirigenza sanitar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2" l="1"/>
  <c r="Z13" i="2" l="1"/>
  <c r="Z10" i="2"/>
  <c r="W13" i="2"/>
  <c r="W7" i="2"/>
  <c r="S7" i="2"/>
  <c r="S13" i="2"/>
  <c r="J19" i="2" l="1"/>
  <c r="V13" i="2" l="1"/>
  <c r="X13" i="2" s="1"/>
  <c r="V10" i="2"/>
  <c r="X10" i="2" s="1"/>
  <c r="V7" i="2"/>
  <c r="X7" i="2" s="1"/>
  <c r="D10" i="2"/>
  <c r="D7" i="2"/>
  <c r="G7" i="2" s="1"/>
  <c r="J7" i="2" s="1"/>
  <c r="R7" i="2" s="1"/>
  <c r="F10" i="2"/>
  <c r="V16" i="2" l="1"/>
  <c r="G10" i="2"/>
  <c r="H13" i="2"/>
  <c r="H10" i="2"/>
  <c r="Y16" i="2" l="1"/>
  <c r="AA13" i="2"/>
  <c r="AA10" i="2"/>
  <c r="Z16" i="2"/>
  <c r="T7" i="2"/>
  <c r="O10" i="2"/>
  <c r="Q7" i="2" s="1"/>
  <c r="M10" i="2"/>
  <c r="M16" i="2" s="1"/>
  <c r="L10" i="2"/>
  <c r="N11" i="2" l="1"/>
  <c r="N16" i="2" s="1"/>
  <c r="AA7" i="2"/>
  <c r="AA16" i="2" s="1"/>
  <c r="N17" i="2"/>
  <c r="N18" i="2"/>
  <c r="I16" i="2"/>
  <c r="G13" i="2"/>
  <c r="J13" i="2" s="1"/>
  <c r="R13" i="2" s="1"/>
  <c r="T13" i="2" s="1"/>
  <c r="J10" i="2"/>
  <c r="R10" i="2" s="1"/>
  <c r="F16" i="2"/>
  <c r="D16" i="2"/>
  <c r="AA18" i="2" l="1"/>
  <c r="AA17" i="2"/>
  <c r="T10" i="2"/>
  <c r="J16" i="2"/>
  <c r="J18" i="2" s="1"/>
  <c r="N19" i="2"/>
  <c r="N20" i="2" s="1"/>
  <c r="K16" i="2"/>
  <c r="H16" i="2"/>
  <c r="G16" i="2"/>
  <c r="AA19" i="2" l="1"/>
  <c r="AA20" i="2" s="1"/>
  <c r="C16" i="2"/>
  <c r="P16" i="2"/>
  <c r="T16" i="2" l="1"/>
  <c r="W16" i="2"/>
  <c r="U16" i="2"/>
  <c r="T18" i="2" l="1"/>
  <c r="T17" i="2"/>
  <c r="T19" i="2" s="1"/>
  <c r="T20" i="2" s="1"/>
  <c r="X16" i="2"/>
  <c r="X18" i="2" s="1"/>
  <c r="X17" i="2" l="1"/>
  <c r="X19" i="2" s="1"/>
  <c r="X20" i="2" s="1"/>
  <c r="S16" i="2" l="1"/>
  <c r="R16" i="2"/>
  <c r="L16" i="2" l="1"/>
  <c r="Q16" i="2" l="1"/>
  <c r="Q17" i="2" l="1"/>
  <c r="Q18" i="2"/>
  <c r="B16" i="2"/>
  <c r="Q19" i="2" l="1"/>
  <c r="Q20" i="2" s="1"/>
</calcChain>
</file>

<file path=xl/sharedStrings.xml><?xml version="1.0" encoding="utf-8"?>
<sst xmlns="http://schemas.openxmlformats.org/spreadsheetml/2006/main" count="48" uniqueCount="42">
  <si>
    <t>anno 2020</t>
  </si>
  <si>
    <t>anno 2021</t>
  </si>
  <si>
    <t>Totali importi lordi</t>
  </si>
  <si>
    <t>fondo per la retribuzione degli incarichi</t>
  </si>
  <si>
    <t>fondo retribuzone delle condizioni di lavoro</t>
  </si>
  <si>
    <t xml:space="preserve">Descrizione FONDO </t>
  </si>
  <si>
    <t>anno 2022</t>
  </si>
  <si>
    <t>oneri riflessi ex INPADP</t>
  </si>
  <si>
    <t>IRAP</t>
  </si>
  <si>
    <t>Totale importo oneri riflessi e IRAP</t>
  </si>
  <si>
    <t>anno 2023</t>
  </si>
  <si>
    <t>Costo complessivo  bilancio ASUR, sez. AV2 fondi contrattuali dirigenza sanitaria fino al 31.12.2022 e dal 1.1.2023 al bilancio AST-AN.</t>
  </si>
  <si>
    <t>fondo retribuzone di risultato</t>
  </si>
  <si>
    <t>I dati  sono riferiti al solo personale dell'ex ASUR MARCHE - AV2 fino al 31.12.2022; dal 1.1.2023  a tutto il personale AST-AN.</t>
  </si>
  <si>
    <t>Allegato 2 Fondi residui 2020 -2021 - 2022 - 2023 e 2024- AREA DIRIGENZA SANITA'</t>
  </si>
  <si>
    <t>determina 714/AST-AN del 2.12.2024</t>
  </si>
  <si>
    <t>Importo residuo al 30.9.2024</t>
  </si>
  <si>
    <t>importo residuo al 30.9.2024 (importo col. 1)</t>
  </si>
  <si>
    <t>importo residuo al 30.9.2024 (importo col. 2)</t>
  </si>
  <si>
    <t>anno 2024</t>
  </si>
  <si>
    <t>pagamento applicazione CCNL 23.1.2024 - fondi 2022 al 30.9.2024</t>
  </si>
  <si>
    <t>importo pagamenti eseguiti  dal 1.10.2024  afferenti  il  fondo 2020</t>
  </si>
  <si>
    <t>importo pagamenti eseguiti  dal 1.10.2024  afferenti  il  fondo 2021</t>
  </si>
  <si>
    <t>importo pagamenti eseguiti  dal 1.10.2024  afferenti  il  fondo 2022</t>
  </si>
  <si>
    <t>Situazione aggiornata al 31.7.2025</t>
  </si>
  <si>
    <t>Importo residuo al 30.9.2024 (det. 714/AST-AN del 2.12.2024)</t>
  </si>
  <si>
    <t>determina n. 1894/DGAST-AN  del 29.12.2023</t>
  </si>
  <si>
    <r>
      <t xml:space="preserve">Importo residui 2022 al 31.1.2024 </t>
    </r>
    <r>
      <rPr>
        <sz val="7"/>
        <rFont val="Century Gothic"/>
        <family val="2"/>
      </rPr>
      <t>(importo col. 3 + importo col. 4 - importo col.5)</t>
    </r>
  </si>
  <si>
    <r>
      <t xml:space="preserve">Importo residui 2022 al 30.9.2024 </t>
    </r>
    <r>
      <rPr>
        <sz val="7"/>
        <rFont val="Century Gothic"/>
        <family val="2"/>
      </rPr>
      <t>(importo col.6 + importo col. 7 - importo col. 8)</t>
    </r>
  </si>
  <si>
    <t>Importo residui 2020 al 31.7.2025 (importo col. 11 - importo col. 12)</t>
  </si>
  <si>
    <t>Importo residui al 30.9.2024 (colonna 9)</t>
  </si>
  <si>
    <r>
      <t xml:space="preserve">Importo residui 2022 al 31.7.2025 </t>
    </r>
    <r>
      <rPr>
        <sz val="7"/>
        <rFont val="Century Gothic"/>
        <family val="2"/>
      </rPr>
      <t>(importo col. 17 - importo col. 18)</t>
    </r>
  </si>
  <si>
    <r>
      <t xml:space="preserve">Importo residui 2023 al 30.9.2024 </t>
    </r>
    <r>
      <rPr>
        <sz val="7"/>
        <rFont val="Century Gothic"/>
        <family val="2"/>
      </rPr>
      <t>(importo col. 10)</t>
    </r>
  </si>
  <si>
    <r>
      <t xml:space="preserve">Importo residui 2023 al 31.7.2025 </t>
    </r>
    <r>
      <rPr>
        <sz val="7"/>
        <rFont val="Century Gothic"/>
        <family val="2"/>
      </rPr>
      <t>(importo col.20 + importo col. 21 - importo col.22)</t>
    </r>
  </si>
  <si>
    <t>importo pagamenti eseguiti  fino al 31.7.2025  afferenti  il  fondo 2024</t>
  </si>
  <si>
    <r>
      <t xml:space="preserve">Importo residui 2024 al 31.7.2025 </t>
    </r>
    <r>
      <rPr>
        <sz val="7"/>
        <rFont val="Century Gothic"/>
        <family val="2"/>
      </rPr>
      <t>(importo col. 24 - importo col. 25)</t>
    </r>
  </si>
  <si>
    <t>incremento CCNL 23.1.2024 - determina n 478/DGAST-AN del 26.8.2025</t>
  </si>
  <si>
    <t>aumento fondi in applicazione della det. n. 478/DGAST-AN del 26.8.2025</t>
  </si>
  <si>
    <r>
      <t>Importo fondi definiti anno 2024 (determina n. 478/DGAST-AN del 26.8.2025</t>
    </r>
    <r>
      <rPr>
        <sz val="7"/>
        <rFont val="Century Gothic"/>
        <family val="2"/>
      </rPr>
      <t>)</t>
    </r>
  </si>
  <si>
    <t>importo pagamenti eseguiti  dal 1.8.2023  afferenti  il  fondo 2022 (det. 118 del 14.2.2024)</t>
  </si>
  <si>
    <r>
      <t xml:space="preserve">Importo residui 2021 al 31.7.2025 </t>
    </r>
    <r>
      <rPr>
        <sz val="7"/>
        <rFont val="Century Gothic"/>
        <family val="2"/>
      </rPr>
      <t>(importo col. 14 - importo col. 15)</t>
    </r>
  </si>
  <si>
    <t>importo pagamenti eseguiti  fino al 31.7.2025  afferenti  il  fondo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</si>
</sst>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  <font>
      <sz val="7"/>
      <name val="Century Gothic"/>
      <family val="2"/>
    </font>
    <font>
      <b/>
      <sz val="8"/>
      <name val="Century Gothic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7" fillId="2" borderId="0" xfId="0" applyNumberFormat="1" applyFont="1" applyFill="1"/>
    <xf numFmtId="0" fontId="0" fillId="5" borderId="3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center" vertical="center"/>
    </xf>
    <xf numFmtId="0" fontId="4" fillId="2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165" fontId="4" fillId="0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165" fontId="4" fillId="6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14" fontId="13" fillId="2" borderId="0" xfId="0" applyNumberFormat="1" applyFont="1" applyFill="1"/>
    <xf numFmtId="0" fontId="12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zoomScale="130" zoomScaleNormal="130" workbookViewId="0">
      <selection activeCell="Y7" sqref="Y7:Y9"/>
    </sheetView>
  </sheetViews>
  <sheetFormatPr defaultColWidth="18.7109375" defaultRowHeight="13.5" x14ac:dyDescent="0.25"/>
  <cols>
    <col min="1" max="1" width="9.7109375" style="3" customWidth="1"/>
    <col min="2" max="15" width="11.28515625" style="3" customWidth="1"/>
    <col min="16" max="16" width="9.5703125" style="3" customWidth="1"/>
    <col min="17" max="17" width="12.140625" style="3" customWidth="1"/>
    <col min="18" max="18" width="11.28515625" style="3" customWidth="1"/>
    <col min="19" max="20" width="16.28515625" style="3" customWidth="1"/>
    <col min="21" max="22" width="12.85546875" style="3" customWidth="1"/>
    <col min="23" max="23" width="11.28515625" style="3" customWidth="1"/>
    <col min="24" max="24" width="11.42578125" style="3" customWidth="1"/>
    <col min="25" max="25" width="12.85546875" style="3" customWidth="1"/>
    <col min="26" max="26" width="11.28515625" style="3" customWidth="1"/>
    <col min="27" max="27" width="11.42578125" style="3" customWidth="1"/>
    <col min="28" max="16384" width="18.7109375" style="3"/>
  </cols>
  <sheetData>
    <row r="1" spans="1:29" s="2" customFormat="1" ht="16.5" x14ac:dyDescent="0.3">
      <c r="A1" s="1" t="s">
        <v>14</v>
      </c>
      <c r="J1" s="41"/>
    </row>
    <row r="2" spans="1:29" s="2" customFormat="1" ht="16.5" x14ac:dyDescent="0.3">
      <c r="A2" s="1"/>
    </row>
    <row r="3" spans="1:29" ht="39.75" customHeight="1" x14ac:dyDescent="0.25">
      <c r="B3" s="53" t="s">
        <v>15</v>
      </c>
      <c r="C3" s="54"/>
      <c r="D3" s="54"/>
      <c r="E3" s="54"/>
      <c r="F3" s="54"/>
      <c r="G3" s="54"/>
      <c r="H3" s="54"/>
      <c r="I3" s="54"/>
      <c r="J3" s="54"/>
      <c r="K3" s="55"/>
      <c r="L3" s="59" t="s">
        <v>24</v>
      </c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9" ht="26.25" customHeight="1" x14ac:dyDescent="0.25">
      <c r="A4" s="12"/>
      <c r="B4" s="26" t="s">
        <v>0</v>
      </c>
      <c r="C4" s="26" t="s">
        <v>1</v>
      </c>
      <c r="D4" s="50" t="s">
        <v>6</v>
      </c>
      <c r="E4" s="51"/>
      <c r="F4" s="51"/>
      <c r="G4" s="51"/>
      <c r="H4" s="51"/>
      <c r="I4" s="51"/>
      <c r="J4" s="52"/>
      <c r="K4" s="26" t="s">
        <v>10</v>
      </c>
      <c r="L4" s="56" t="s">
        <v>0</v>
      </c>
      <c r="M4" s="57"/>
      <c r="N4" s="58"/>
      <c r="O4" s="56" t="s">
        <v>1</v>
      </c>
      <c r="P4" s="57"/>
      <c r="Q4" s="58"/>
      <c r="R4" s="56" t="s">
        <v>6</v>
      </c>
      <c r="S4" s="57"/>
      <c r="T4" s="57"/>
      <c r="U4" s="56" t="s">
        <v>10</v>
      </c>
      <c r="V4" s="57"/>
      <c r="W4" s="57"/>
      <c r="X4" s="58"/>
      <c r="Y4" s="56" t="s">
        <v>19</v>
      </c>
      <c r="Z4" s="57"/>
      <c r="AA4" s="58"/>
    </row>
    <row r="5" spans="1:29" s="6" customFormat="1" ht="129" customHeight="1" x14ac:dyDescent="0.2">
      <c r="A5" s="13" t="s">
        <v>5</v>
      </c>
      <c r="B5" s="18" t="s">
        <v>16</v>
      </c>
      <c r="C5" s="18" t="s">
        <v>16</v>
      </c>
      <c r="D5" s="18" t="s">
        <v>25</v>
      </c>
      <c r="E5" s="18" t="s">
        <v>26</v>
      </c>
      <c r="F5" s="46" t="s">
        <v>39</v>
      </c>
      <c r="G5" s="18" t="s">
        <v>27</v>
      </c>
      <c r="H5" s="18" t="s">
        <v>36</v>
      </c>
      <c r="I5" s="18" t="s">
        <v>20</v>
      </c>
      <c r="J5" s="18" t="s">
        <v>28</v>
      </c>
      <c r="K5" s="18" t="s">
        <v>16</v>
      </c>
      <c r="L5" s="4" t="s">
        <v>17</v>
      </c>
      <c r="M5" s="4" t="s">
        <v>21</v>
      </c>
      <c r="N5" s="27" t="s">
        <v>29</v>
      </c>
      <c r="O5" s="4" t="s">
        <v>18</v>
      </c>
      <c r="P5" s="4" t="s">
        <v>22</v>
      </c>
      <c r="Q5" s="14" t="s">
        <v>40</v>
      </c>
      <c r="R5" s="27" t="s">
        <v>30</v>
      </c>
      <c r="S5" s="4" t="s">
        <v>23</v>
      </c>
      <c r="T5" s="14" t="s">
        <v>31</v>
      </c>
      <c r="U5" s="5" t="s">
        <v>32</v>
      </c>
      <c r="V5" s="43" t="s">
        <v>37</v>
      </c>
      <c r="W5" s="4" t="s">
        <v>41</v>
      </c>
      <c r="X5" s="5" t="s">
        <v>33</v>
      </c>
      <c r="Y5" s="5" t="s">
        <v>38</v>
      </c>
      <c r="Z5" s="4" t="s">
        <v>34</v>
      </c>
      <c r="AA5" s="5" t="s">
        <v>35</v>
      </c>
    </row>
    <row r="6" spans="1:29" s="7" customFormat="1" ht="10.5" customHeight="1" x14ac:dyDescent="0.2">
      <c r="A6" s="21"/>
      <c r="B6" s="10">
        <v>1</v>
      </c>
      <c r="C6" s="10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  <c r="I6" s="44">
        <v>8</v>
      </c>
      <c r="J6" s="44">
        <v>9</v>
      </c>
      <c r="K6" s="10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4">
        <v>17</v>
      </c>
      <c r="S6" s="44">
        <v>18</v>
      </c>
      <c r="T6" s="44">
        <v>19</v>
      </c>
      <c r="U6" s="44">
        <v>20</v>
      </c>
      <c r="V6" s="44">
        <v>21</v>
      </c>
      <c r="W6" s="44">
        <v>22</v>
      </c>
      <c r="X6" s="44">
        <v>23</v>
      </c>
      <c r="Y6" s="44">
        <v>24</v>
      </c>
      <c r="Z6" s="44">
        <v>25</v>
      </c>
      <c r="AA6" s="45">
        <v>26</v>
      </c>
    </row>
    <row r="7" spans="1:29" s="7" customFormat="1" ht="15" customHeight="1" x14ac:dyDescent="0.2">
      <c r="A7" s="65" t="s">
        <v>3</v>
      </c>
      <c r="B7" s="61"/>
      <c r="C7" s="47"/>
      <c r="D7" s="66">
        <f>3039908.43-163734.97+1182.79</f>
        <v>2877356.25</v>
      </c>
      <c r="E7" s="47">
        <v>610461.02</v>
      </c>
      <c r="F7" s="66">
        <v>3486634.48</v>
      </c>
      <c r="G7" s="47">
        <f>D7-F7+E7</f>
        <v>1182.7900000000373</v>
      </c>
      <c r="H7" s="47">
        <v>859715.25</v>
      </c>
      <c r="I7" s="47">
        <v>842093.16</v>
      </c>
      <c r="J7" s="61">
        <f>G7+H7-I7</f>
        <v>18804.880000000005</v>
      </c>
      <c r="K7" s="47">
        <v>3852188.11</v>
      </c>
      <c r="L7" s="47"/>
      <c r="M7" s="47"/>
      <c r="N7" s="37"/>
      <c r="O7" s="47"/>
      <c r="P7" s="47">
        <v>0</v>
      </c>
      <c r="Q7" s="47">
        <f>O10-P10</f>
        <v>20806</v>
      </c>
      <c r="R7" s="61">
        <f>J7</f>
        <v>18804.880000000005</v>
      </c>
      <c r="S7" s="47">
        <f>11539.9+4085.19+684.52</f>
        <v>16309.61</v>
      </c>
      <c r="T7" s="47">
        <f>R7-S7</f>
        <v>2495.2700000000041</v>
      </c>
      <c r="U7" s="61">
        <v>3852188.11</v>
      </c>
      <c r="V7" s="47">
        <f>15672910.65-15671801.34</f>
        <v>1109.3100000005215</v>
      </c>
      <c r="W7" s="61">
        <f>16428.53+8015.28+2391.34</f>
        <v>26835.149999999998</v>
      </c>
      <c r="X7" s="61">
        <f>U7-W7+V7</f>
        <v>3826462.2700000005</v>
      </c>
      <c r="Y7" s="61">
        <v>15714513.23</v>
      </c>
      <c r="Z7" s="61">
        <f>11644155.03+43190.79</f>
        <v>11687345.819999998</v>
      </c>
      <c r="AA7" s="61">
        <f>Y7-Z7</f>
        <v>4027167.410000002</v>
      </c>
    </row>
    <row r="8" spans="1:29" s="7" customFormat="1" ht="15" customHeight="1" x14ac:dyDescent="0.2">
      <c r="A8" s="65"/>
      <c r="B8" s="61"/>
      <c r="C8" s="48"/>
      <c r="D8" s="66"/>
      <c r="E8" s="48"/>
      <c r="F8" s="66"/>
      <c r="G8" s="48"/>
      <c r="H8" s="48"/>
      <c r="I8" s="48"/>
      <c r="J8" s="61"/>
      <c r="K8" s="48"/>
      <c r="L8" s="48"/>
      <c r="M8" s="48"/>
      <c r="N8" s="38"/>
      <c r="O8" s="48"/>
      <c r="P8" s="48"/>
      <c r="Q8" s="48"/>
      <c r="R8" s="61"/>
      <c r="S8" s="48"/>
      <c r="T8" s="48"/>
      <c r="U8" s="61"/>
      <c r="V8" s="48"/>
      <c r="W8" s="61"/>
      <c r="X8" s="61"/>
      <c r="Y8" s="61"/>
      <c r="Z8" s="61"/>
      <c r="AA8" s="61"/>
    </row>
    <row r="9" spans="1:29" ht="33" customHeight="1" x14ac:dyDescent="0.25">
      <c r="A9" s="65"/>
      <c r="B9" s="61"/>
      <c r="C9" s="49"/>
      <c r="D9" s="66"/>
      <c r="E9" s="49"/>
      <c r="F9" s="67"/>
      <c r="G9" s="48"/>
      <c r="H9" s="49"/>
      <c r="I9" s="49"/>
      <c r="J9" s="61"/>
      <c r="K9" s="49"/>
      <c r="L9" s="48"/>
      <c r="M9" s="48"/>
      <c r="N9" s="38"/>
      <c r="O9" s="48"/>
      <c r="P9" s="48"/>
      <c r="Q9" s="48"/>
      <c r="R9" s="61"/>
      <c r="S9" s="48"/>
      <c r="T9" s="48"/>
      <c r="U9" s="61"/>
      <c r="V9" s="49"/>
      <c r="W9" s="61"/>
      <c r="X9" s="61"/>
      <c r="Y9" s="61"/>
      <c r="Z9" s="61"/>
      <c r="AA9" s="61"/>
      <c r="AC9" s="11"/>
    </row>
    <row r="10" spans="1:29" ht="15" customHeight="1" x14ac:dyDescent="0.25">
      <c r="A10" s="65" t="s">
        <v>12</v>
      </c>
      <c r="B10" s="61">
        <v>33840.97</v>
      </c>
      <c r="C10" s="47">
        <v>20806</v>
      </c>
      <c r="D10" s="66">
        <f>1992420.08+153725.66+8826.52</f>
        <v>2154972.2600000002</v>
      </c>
      <c r="E10" s="47">
        <v>-610461.02</v>
      </c>
      <c r="F10" s="66">
        <f>2336685.78-F13</f>
        <v>1535684.7199999997</v>
      </c>
      <c r="G10" s="61">
        <f>D10-F10+E10</f>
        <v>8826.5200000004843</v>
      </c>
      <c r="H10" s="47">
        <f>77476.75+6615</f>
        <v>84091.75</v>
      </c>
      <c r="I10" s="37"/>
      <c r="J10" s="61">
        <f>G10+H10-I11</f>
        <v>92918.270000000484</v>
      </c>
      <c r="K10" s="47">
        <v>1567021.86</v>
      </c>
      <c r="L10" s="48">
        <f>B10</f>
        <v>33840.97</v>
      </c>
      <c r="M10" s="48">
        <f>500.11-234.43</f>
        <v>265.68</v>
      </c>
      <c r="N10" s="38"/>
      <c r="O10" s="48">
        <f>C10</f>
        <v>20806</v>
      </c>
      <c r="P10" s="48"/>
      <c r="Q10" s="48"/>
      <c r="R10" s="47">
        <f>J10</f>
        <v>92918.270000000484</v>
      </c>
      <c r="S10" s="47">
        <v>0</v>
      </c>
      <c r="T10" s="47">
        <f>R10-S10</f>
        <v>92918.270000000484</v>
      </c>
      <c r="U10" s="61">
        <v>1567021.86</v>
      </c>
      <c r="V10" s="47">
        <f>1592654.06-1592461.86</f>
        <v>192.19999999995343</v>
      </c>
      <c r="W10" s="61">
        <v>0</v>
      </c>
      <c r="X10" s="61">
        <f t="shared" ref="X10" si="0">U10-W10+V10</f>
        <v>1567214.06</v>
      </c>
      <c r="Y10" s="61">
        <v>1585899.72</v>
      </c>
      <c r="Z10" s="61">
        <f>57992.97+12199.19</f>
        <v>70192.160000000003</v>
      </c>
      <c r="AA10" s="61">
        <f t="shared" ref="AA10" si="1">Y10-Z10</f>
        <v>1515707.56</v>
      </c>
    </row>
    <row r="11" spans="1:29" ht="15" customHeight="1" x14ac:dyDescent="0.25">
      <c r="A11" s="65"/>
      <c r="B11" s="61"/>
      <c r="C11" s="48"/>
      <c r="D11" s="66"/>
      <c r="E11" s="48"/>
      <c r="F11" s="66"/>
      <c r="G11" s="61"/>
      <c r="H11" s="48"/>
      <c r="I11" s="38">
        <v>0</v>
      </c>
      <c r="J11" s="61"/>
      <c r="K11" s="48"/>
      <c r="L11" s="48"/>
      <c r="M11" s="48"/>
      <c r="N11" s="38">
        <f>L10-M10</f>
        <v>33575.29</v>
      </c>
      <c r="O11" s="48"/>
      <c r="P11" s="48"/>
      <c r="Q11" s="48"/>
      <c r="R11" s="48"/>
      <c r="S11" s="48"/>
      <c r="T11" s="48"/>
      <c r="U11" s="61"/>
      <c r="V11" s="48"/>
      <c r="W11" s="61"/>
      <c r="X11" s="61"/>
      <c r="Y11" s="61"/>
      <c r="Z11" s="61"/>
      <c r="AA11" s="61"/>
    </row>
    <row r="12" spans="1:29" ht="15" customHeight="1" x14ac:dyDescent="0.25">
      <c r="A12" s="65"/>
      <c r="B12" s="61"/>
      <c r="C12" s="49"/>
      <c r="D12" s="66"/>
      <c r="E12" s="49"/>
      <c r="F12" s="66"/>
      <c r="G12" s="61"/>
      <c r="H12" s="49"/>
      <c r="I12" s="39"/>
      <c r="J12" s="61"/>
      <c r="K12" s="49"/>
      <c r="L12" s="48"/>
      <c r="M12" s="48"/>
      <c r="N12" s="38"/>
      <c r="O12" s="48"/>
      <c r="P12" s="48"/>
      <c r="Q12" s="48"/>
      <c r="R12" s="49"/>
      <c r="S12" s="49"/>
      <c r="T12" s="49"/>
      <c r="U12" s="61"/>
      <c r="V12" s="49"/>
      <c r="W12" s="61"/>
      <c r="X12" s="61"/>
      <c r="Y12" s="61"/>
      <c r="Z12" s="61"/>
      <c r="AA12" s="61"/>
    </row>
    <row r="13" spans="1:29" ht="15" customHeight="1" x14ac:dyDescent="0.25">
      <c r="A13" s="65" t="s">
        <v>4</v>
      </c>
      <c r="B13" s="61"/>
      <c r="C13" s="47"/>
      <c r="D13" s="66">
        <v>801001.06</v>
      </c>
      <c r="E13" s="47"/>
      <c r="F13" s="66">
        <v>801001.06</v>
      </c>
      <c r="G13" s="61">
        <f>D13-F13</f>
        <v>0</v>
      </c>
      <c r="H13" s="47">
        <f>105834+100090.86</f>
        <v>205924.86</v>
      </c>
      <c r="I13" s="47">
        <v>87684.66</v>
      </c>
      <c r="J13" s="61">
        <f>G13+H13-I13</f>
        <v>118240.19999999998</v>
      </c>
      <c r="K13" s="47">
        <v>1128600.27</v>
      </c>
      <c r="L13" s="38"/>
      <c r="M13" s="38"/>
      <c r="N13" s="38"/>
      <c r="O13" s="38"/>
      <c r="P13" s="48"/>
      <c r="Q13" s="48"/>
      <c r="R13" s="47">
        <f>J13</f>
        <v>118240.19999999998</v>
      </c>
      <c r="S13" s="47">
        <f>24946.44+86.7+123.96+144.62</f>
        <v>25301.719999999998</v>
      </c>
      <c r="T13" s="47">
        <f>R13-S13</f>
        <v>92938.479999999981</v>
      </c>
      <c r="U13" s="61">
        <v>1128600.27</v>
      </c>
      <c r="V13" s="47">
        <f>3587754.17-3587525.38</f>
        <v>228.79000000003725</v>
      </c>
      <c r="W13" s="61">
        <f>700-65.76+60469.59</f>
        <v>61103.829999999994</v>
      </c>
      <c r="X13" s="61">
        <f t="shared" ref="X13" si="2">U13-W13+V13</f>
        <v>1067725.23</v>
      </c>
      <c r="Y13" s="61">
        <v>3730410.9</v>
      </c>
      <c r="Z13" s="61">
        <f>2057171.09+526729.43</f>
        <v>2583900.52</v>
      </c>
      <c r="AA13" s="61">
        <f t="shared" ref="AA13" si="3">Y13-Z13</f>
        <v>1146510.3799999999</v>
      </c>
    </row>
    <row r="14" spans="1:29" ht="15" customHeight="1" x14ac:dyDescent="0.25">
      <c r="A14" s="65"/>
      <c r="B14" s="61"/>
      <c r="C14" s="48"/>
      <c r="D14" s="66"/>
      <c r="E14" s="48"/>
      <c r="F14" s="66"/>
      <c r="G14" s="61"/>
      <c r="H14" s="48"/>
      <c r="I14" s="48"/>
      <c r="J14" s="61"/>
      <c r="K14" s="48"/>
      <c r="L14" s="38"/>
      <c r="M14" s="38"/>
      <c r="N14" s="38"/>
      <c r="O14" s="38"/>
      <c r="P14" s="48"/>
      <c r="Q14" s="48"/>
      <c r="R14" s="48"/>
      <c r="S14" s="48"/>
      <c r="T14" s="48"/>
      <c r="U14" s="61"/>
      <c r="V14" s="48"/>
      <c r="W14" s="61"/>
      <c r="X14" s="61"/>
      <c r="Y14" s="61"/>
      <c r="Z14" s="61"/>
      <c r="AA14" s="61"/>
    </row>
    <row r="15" spans="1:29" ht="42" customHeight="1" x14ac:dyDescent="0.25">
      <c r="A15" s="65"/>
      <c r="B15" s="61"/>
      <c r="C15" s="49"/>
      <c r="D15" s="66"/>
      <c r="E15" s="49"/>
      <c r="F15" s="66"/>
      <c r="G15" s="61"/>
      <c r="H15" s="49"/>
      <c r="I15" s="49"/>
      <c r="J15" s="61"/>
      <c r="K15" s="49"/>
      <c r="L15" s="39"/>
      <c r="M15" s="39"/>
      <c r="N15" s="39"/>
      <c r="O15" s="39"/>
      <c r="P15" s="49"/>
      <c r="Q15" s="49"/>
      <c r="R15" s="49"/>
      <c r="S15" s="49"/>
      <c r="T15" s="49"/>
      <c r="U15" s="61"/>
      <c r="V15" s="49"/>
      <c r="W15" s="61"/>
      <c r="X15" s="61"/>
      <c r="Y15" s="61"/>
      <c r="Z15" s="61"/>
      <c r="AA15" s="61"/>
    </row>
    <row r="16" spans="1:29" s="8" customFormat="1" ht="47.25" customHeight="1" x14ac:dyDescent="0.2">
      <c r="A16" s="15" t="s">
        <v>2</v>
      </c>
      <c r="B16" s="16">
        <f t="shared" ref="B16:C16" si="4">SUM(B7:B15)</f>
        <v>33840.97</v>
      </c>
      <c r="C16" s="16">
        <f t="shared" si="4"/>
        <v>20806</v>
      </c>
      <c r="D16" s="35">
        <f t="shared" ref="D16:J16" si="5">SUM(D7:D15)</f>
        <v>5833329.5700000003</v>
      </c>
      <c r="E16" s="35"/>
      <c r="F16" s="35">
        <f t="shared" si="5"/>
        <v>5823320.2599999998</v>
      </c>
      <c r="G16" s="35">
        <f t="shared" si="5"/>
        <v>10009.310000000522</v>
      </c>
      <c r="H16" s="35">
        <f t="shared" si="5"/>
        <v>1149731.8599999999</v>
      </c>
      <c r="I16" s="35">
        <f t="shared" si="5"/>
        <v>929777.82000000007</v>
      </c>
      <c r="J16" s="16">
        <f t="shared" si="5"/>
        <v>229963.35000000047</v>
      </c>
      <c r="K16" s="16">
        <f t="shared" ref="K16" si="6">SUM(K7:K15)</f>
        <v>6547810.2400000002</v>
      </c>
      <c r="L16" s="25">
        <f t="shared" ref="L16:Q16" si="7">SUM(L7:L15)</f>
        <v>33840.97</v>
      </c>
      <c r="M16" s="25">
        <f t="shared" si="7"/>
        <v>265.68</v>
      </c>
      <c r="N16" s="20">
        <f t="shared" si="7"/>
        <v>33575.29</v>
      </c>
      <c r="O16" s="25"/>
      <c r="P16" s="25">
        <f t="shared" si="7"/>
        <v>0</v>
      </c>
      <c r="Q16" s="20">
        <f t="shared" si="7"/>
        <v>20806</v>
      </c>
      <c r="R16" s="25">
        <f t="shared" ref="R16:T16" si="8">SUM(R7:R15)</f>
        <v>229963.35000000047</v>
      </c>
      <c r="S16" s="25">
        <f t="shared" si="8"/>
        <v>41611.33</v>
      </c>
      <c r="T16" s="20">
        <f t="shared" si="8"/>
        <v>188352.02000000048</v>
      </c>
      <c r="U16" s="25">
        <f t="shared" ref="U16:X16" si="9">SUM(U7:U15)</f>
        <v>6547810.2400000002</v>
      </c>
      <c r="V16" s="25">
        <f t="shared" si="9"/>
        <v>1530.3000000005122</v>
      </c>
      <c r="W16" s="25">
        <f t="shared" si="9"/>
        <v>87938.98</v>
      </c>
      <c r="X16" s="20">
        <f t="shared" si="9"/>
        <v>6461401.5600000005</v>
      </c>
      <c r="Y16" s="25">
        <f t="shared" ref="Y16:AA16" si="10">SUM(Y7:Y15)</f>
        <v>21030823.849999998</v>
      </c>
      <c r="Z16" s="25">
        <f t="shared" si="10"/>
        <v>14341438.499999998</v>
      </c>
      <c r="AA16" s="20">
        <f t="shared" si="10"/>
        <v>6689385.3500000024</v>
      </c>
    </row>
    <row r="17" spans="1:27" s="9" customFormat="1" ht="19.5" customHeight="1" x14ac:dyDescent="0.2">
      <c r="A17" s="28" t="s">
        <v>7</v>
      </c>
      <c r="B17" s="29"/>
      <c r="C17" s="29"/>
      <c r="D17" s="29"/>
      <c r="E17" s="29"/>
      <c r="F17" s="29"/>
      <c r="G17" s="29"/>
      <c r="H17" s="29"/>
      <c r="I17" s="29"/>
      <c r="J17" s="29">
        <v>-228617.51</v>
      </c>
      <c r="K17" s="29"/>
      <c r="L17" s="29"/>
      <c r="M17" s="29"/>
      <c r="N17" s="29">
        <f>N16*23.8/100</f>
        <v>7990.9190200000003</v>
      </c>
      <c r="O17" s="29"/>
      <c r="P17" s="29"/>
      <c r="Q17" s="29">
        <f>Q16*23.8/100</f>
        <v>4951.8279999999995</v>
      </c>
      <c r="R17" s="29"/>
      <c r="S17" s="29"/>
      <c r="T17" s="29">
        <f>T16*23.8/100</f>
        <v>44827.780760000118</v>
      </c>
      <c r="U17" s="29"/>
      <c r="V17" s="29"/>
      <c r="W17" s="29"/>
      <c r="X17" s="29">
        <f>X16*23.8/100</f>
        <v>1537813.5712800003</v>
      </c>
      <c r="Y17" s="29"/>
      <c r="Z17" s="29"/>
      <c r="AA17" s="29">
        <f>AA16*23.8/100</f>
        <v>1592073.7133000006</v>
      </c>
    </row>
    <row r="18" spans="1:27" s="9" customFormat="1" ht="19.5" customHeight="1" x14ac:dyDescent="0.2">
      <c r="A18" s="30" t="s">
        <v>8</v>
      </c>
      <c r="B18" s="19"/>
      <c r="C18" s="19"/>
      <c r="D18" s="19"/>
      <c r="E18" s="19"/>
      <c r="F18" s="19"/>
      <c r="G18" s="19"/>
      <c r="H18" s="19"/>
      <c r="I18" s="19"/>
      <c r="J18" s="19">
        <f>SUM(J16:J17)</f>
        <v>1345.8400000004622</v>
      </c>
      <c r="K18" s="19"/>
      <c r="L18" s="29"/>
      <c r="M18" s="29"/>
      <c r="N18" s="29">
        <f>N16/100*8.5</f>
        <v>2853.8996500000003</v>
      </c>
      <c r="O18" s="29"/>
      <c r="P18" s="29"/>
      <c r="Q18" s="29">
        <f>Q16/100*8.5</f>
        <v>1768.51</v>
      </c>
      <c r="R18" s="29"/>
      <c r="S18" s="29"/>
      <c r="T18" s="29">
        <f>T16/100*8.5</f>
        <v>16009.921700000043</v>
      </c>
      <c r="U18" s="29"/>
      <c r="V18" s="29"/>
      <c r="W18" s="29"/>
      <c r="X18" s="29">
        <f>X16/100*8.5</f>
        <v>549219.13260000001</v>
      </c>
      <c r="Y18" s="29"/>
      <c r="Z18" s="29"/>
      <c r="AA18" s="29">
        <f>AA16/100*8.5</f>
        <v>568597.7547500002</v>
      </c>
    </row>
    <row r="19" spans="1:27" s="9" customFormat="1" ht="19.5" customHeight="1" x14ac:dyDescent="0.2">
      <c r="A19" s="62" t="s">
        <v>9</v>
      </c>
      <c r="B19" s="64"/>
      <c r="C19" s="31"/>
      <c r="D19" s="40"/>
      <c r="E19" s="42"/>
      <c r="F19" s="40"/>
      <c r="G19" s="40"/>
      <c r="H19" s="40"/>
      <c r="I19" s="40"/>
      <c r="J19" s="32">
        <f>1109.31+136.56+99.97</f>
        <v>1345.84</v>
      </c>
      <c r="K19" s="32"/>
      <c r="L19" s="32"/>
      <c r="M19" s="32"/>
      <c r="N19" s="36">
        <f>N17+N18</f>
        <v>10844.818670000001</v>
      </c>
      <c r="O19" s="32"/>
      <c r="P19" s="32"/>
      <c r="Q19" s="33">
        <f>Q17+Q18</f>
        <v>6720.3379999999997</v>
      </c>
      <c r="R19" s="32"/>
      <c r="S19" s="32"/>
      <c r="T19" s="36">
        <f>T17+T18</f>
        <v>60837.70246000016</v>
      </c>
      <c r="U19" s="32"/>
      <c r="V19" s="32"/>
      <c r="W19" s="32"/>
      <c r="X19" s="33">
        <f>X17+X18</f>
        <v>2087032.7038800004</v>
      </c>
      <c r="Y19" s="32"/>
      <c r="Z19" s="32"/>
      <c r="AA19" s="36">
        <f>AA17+AA18</f>
        <v>2160671.4680500007</v>
      </c>
    </row>
    <row r="20" spans="1:27" s="9" customFormat="1" ht="23.25" customHeight="1" x14ac:dyDescent="0.2">
      <c r="A20" s="62" t="s">
        <v>11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32"/>
      <c r="M20" s="32"/>
      <c r="N20" s="36">
        <f>N16+N19</f>
        <v>44420.108670000001</v>
      </c>
      <c r="O20" s="32"/>
      <c r="P20" s="32"/>
      <c r="Q20" s="33">
        <f>Q16+Q19</f>
        <v>27526.338</v>
      </c>
      <c r="R20" s="32"/>
      <c r="S20" s="32"/>
      <c r="T20" s="36">
        <f>T16+T19</f>
        <v>249189.72246000066</v>
      </c>
      <c r="U20" s="32"/>
      <c r="V20" s="32"/>
      <c r="W20" s="32"/>
      <c r="X20" s="33">
        <f>X16+X19</f>
        <v>8548434.2638800014</v>
      </c>
      <c r="Y20" s="32"/>
      <c r="Z20" s="32"/>
      <c r="AA20" s="36">
        <f>AA16+AA19</f>
        <v>8850056.8180500027</v>
      </c>
    </row>
    <row r="21" spans="1:27" s="17" customFormat="1" ht="14.25" thickBot="1" x14ac:dyDescent="0.35">
      <c r="A21" s="22" t="s">
        <v>13</v>
      </c>
      <c r="B21" s="23"/>
      <c r="C21" s="24"/>
      <c r="D21" s="24"/>
      <c r="E21" s="24"/>
      <c r="F21" s="24"/>
      <c r="G21" s="24"/>
      <c r="H21" s="24"/>
      <c r="I21" s="24"/>
      <c r="J21" s="24"/>
      <c r="K21" s="23"/>
    </row>
    <row r="23" spans="1:27" x14ac:dyDescent="0.25">
      <c r="W23" s="34"/>
      <c r="X23" s="34"/>
      <c r="Z23" s="34"/>
      <c r="AA23" s="34"/>
    </row>
    <row r="24" spans="1:27" x14ac:dyDescent="0.25">
      <c r="U24" s="34"/>
      <c r="V24" s="34"/>
      <c r="W24" s="34"/>
      <c r="X24" s="34"/>
      <c r="Y24" s="34"/>
      <c r="Z24" s="34"/>
      <c r="AA24" s="34"/>
    </row>
    <row r="25" spans="1:27" x14ac:dyDescent="0.25">
      <c r="U25" s="34"/>
      <c r="V25" s="34"/>
      <c r="W25" s="34"/>
      <c r="X25" s="34"/>
      <c r="Y25" s="34"/>
      <c r="Z25" s="34"/>
      <c r="AA25" s="34"/>
    </row>
    <row r="26" spans="1:27" x14ac:dyDescent="0.25">
      <c r="R26" s="11"/>
    </row>
  </sheetData>
  <mergeCells count="80">
    <mergeCell ref="Y10:Y12"/>
    <mergeCell ref="Z10:Z12"/>
    <mergeCell ref="AA10:AA12"/>
    <mergeCell ref="Y13:Y15"/>
    <mergeCell ref="Z13:Z15"/>
    <mergeCell ref="AA13:AA15"/>
    <mergeCell ref="Y4:AA4"/>
    <mergeCell ref="Y7:Y9"/>
    <mergeCell ref="Z7:Z9"/>
    <mergeCell ref="AA7:AA9"/>
    <mergeCell ref="D7:D9"/>
    <mergeCell ref="F7:F9"/>
    <mergeCell ref="I7:I9"/>
    <mergeCell ref="H7:H9"/>
    <mergeCell ref="L7:L9"/>
    <mergeCell ref="M7:M9"/>
    <mergeCell ref="O7:O9"/>
    <mergeCell ref="L4:N4"/>
    <mergeCell ref="R7:R9"/>
    <mergeCell ref="S7:S9"/>
    <mergeCell ref="R4:T4"/>
    <mergeCell ref="T7:T9"/>
    <mergeCell ref="V13:V15"/>
    <mergeCell ref="R10:R12"/>
    <mergeCell ref="R13:R15"/>
    <mergeCell ref="S10:S12"/>
    <mergeCell ref="S13:S15"/>
    <mergeCell ref="T10:T12"/>
    <mergeCell ref="T13:T15"/>
    <mergeCell ref="U7:U9"/>
    <mergeCell ref="W7:W9"/>
    <mergeCell ref="X7:X9"/>
    <mergeCell ref="U10:U12"/>
    <mergeCell ref="W10:W12"/>
    <mergeCell ref="X10:X12"/>
    <mergeCell ref="V7:V9"/>
    <mergeCell ref="V10:V12"/>
    <mergeCell ref="A10:A12"/>
    <mergeCell ref="B10:B12"/>
    <mergeCell ref="J10:J12"/>
    <mergeCell ref="A7:A9"/>
    <mergeCell ref="B7:B9"/>
    <mergeCell ref="J7:J9"/>
    <mergeCell ref="C10:C12"/>
    <mergeCell ref="D10:D12"/>
    <mergeCell ref="F10:F12"/>
    <mergeCell ref="G7:G9"/>
    <mergeCell ref="G10:G12"/>
    <mergeCell ref="H10:H12"/>
    <mergeCell ref="E7:E9"/>
    <mergeCell ref="E10:E12"/>
    <mergeCell ref="A20:K20"/>
    <mergeCell ref="A19:B19"/>
    <mergeCell ref="A13:A15"/>
    <mergeCell ref="B13:B15"/>
    <mergeCell ref="J13:J15"/>
    <mergeCell ref="C13:C15"/>
    <mergeCell ref="K13:K15"/>
    <mergeCell ref="H13:H15"/>
    <mergeCell ref="I13:I15"/>
    <mergeCell ref="D13:D15"/>
    <mergeCell ref="F13:F15"/>
    <mergeCell ref="G13:G15"/>
    <mergeCell ref="E13:E15"/>
    <mergeCell ref="P7:P15"/>
    <mergeCell ref="D4:J4"/>
    <mergeCell ref="B3:K3"/>
    <mergeCell ref="O4:Q4"/>
    <mergeCell ref="C7:C9"/>
    <mergeCell ref="Q7:Q15"/>
    <mergeCell ref="L10:L12"/>
    <mergeCell ref="M10:M12"/>
    <mergeCell ref="O10:O12"/>
    <mergeCell ref="K7:K9"/>
    <mergeCell ref="K10:K12"/>
    <mergeCell ref="L3:AA3"/>
    <mergeCell ref="U13:U15"/>
    <mergeCell ref="W13:W15"/>
    <mergeCell ref="X13:X15"/>
    <mergeCell ref="U4:X4"/>
  </mergeCells>
  <printOptions horizontalCentered="1"/>
  <pageMargins left="3.937007874015748E-2" right="3.937007874015748E-2" top="0.19685039370078741" bottom="0.15748031496062992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dirigenza sanitaria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Bigelli</dc:creator>
  <cp:lastModifiedBy>Diego Carbonari</cp:lastModifiedBy>
  <cp:lastPrinted>2025-09-02T14:43:11Z</cp:lastPrinted>
  <dcterms:created xsi:type="dcterms:W3CDTF">2022-11-21T13:44:58Z</dcterms:created>
  <dcterms:modified xsi:type="dcterms:W3CDTF">2025-09-05T14:05:28Z</dcterms:modified>
</cp:coreProperties>
</file>