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v5fs\Archivi AP\Archivi settorizzati\Acquisti e logistica\ERMINIA\RECEPIMENTI\RADIOFARMACI 2\04 - Recepim. aggiudic. AV5\"/>
    </mc:Choice>
  </mc:AlternateContent>
  <bookViews>
    <workbookView xWindow="0" yWindow="0" windowWidth="21570" windowHeight="7755" activeTab="1"/>
  </bookViews>
  <sheets>
    <sheet name="sintesi" sheetId="1" r:id="rId1"/>
    <sheet name="dettaglio lott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N83" i="2" l="1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O71" i="2" s="1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O42" i="2" s="1"/>
  <c r="T42" i="2" s="1"/>
  <c r="N43" i="2"/>
  <c r="M43" i="2"/>
  <c r="N42" i="2"/>
  <c r="M42" i="2"/>
  <c r="N41" i="2"/>
  <c r="M41" i="2"/>
  <c r="N40" i="2"/>
  <c r="O40" i="2" s="1"/>
  <c r="M40" i="2"/>
  <c r="N39" i="2"/>
  <c r="M39" i="2"/>
  <c r="O38" i="2"/>
  <c r="T38" i="2" s="1"/>
  <c r="N38" i="2"/>
  <c r="M38" i="2"/>
  <c r="N37" i="2"/>
  <c r="M37" i="2"/>
  <c r="O37" i="2" s="1"/>
  <c r="N36" i="2"/>
  <c r="M36" i="2"/>
  <c r="O36" i="2" s="1"/>
  <c r="N35" i="2"/>
  <c r="M35" i="2"/>
  <c r="O35" i="2" s="1"/>
  <c r="N34" i="2"/>
  <c r="M34" i="2"/>
  <c r="O34" i="2" s="1"/>
  <c r="T34" i="2" s="1"/>
  <c r="N33" i="2"/>
  <c r="M33" i="2"/>
  <c r="O33" i="2" s="1"/>
  <c r="N32" i="2"/>
  <c r="M32" i="2"/>
  <c r="O32" i="2" s="1"/>
  <c r="N31" i="2"/>
  <c r="M31" i="2"/>
  <c r="N30" i="2"/>
  <c r="M30" i="2"/>
  <c r="N29" i="2"/>
  <c r="M29" i="2"/>
  <c r="N28" i="2"/>
  <c r="M28" i="2"/>
  <c r="N27" i="2"/>
  <c r="M27" i="2"/>
  <c r="N26" i="2"/>
  <c r="M26" i="2"/>
  <c r="O26" i="2" s="1"/>
  <c r="T26" i="2" s="1"/>
  <c r="N25" i="2"/>
  <c r="M25" i="2"/>
  <c r="O25" i="2" s="1"/>
  <c r="N24" i="2"/>
  <c r="M24" i="2"/>
  <c r="N23" i="2"/>
  <c r="M23" i="2"/>
  <c r="O23" i="2" s="1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O15" i="2" s="1"/>
  <c r="N14" i="2"/>
  <c r="M14" i="2"/>
  <c r="N13" i="2"/>
  <c r="M13" i="2"/>
  <c r="N12" i="2"/>
  <c r="M12" i="2"/>
  <c r="N11" i="2"/>
  <c r="M11" i="2"/>
  <c r="N10" i="2"/>
  <c r="M10" i="2"/>
  <c r="O10" i="2" s="1"/>
  <c r="N9" i="2"/>
  <c r="M9" i="2"/>
  <c r="O9" i="2" s="1"/>
  <c r="N8" i="2"/>
  <c r="M8" i="2"/>
  <c r="N7" i="2"/>
  <c r="M7" i="2"/>
  <c r="N6" i="2"/>
  <c r="M6" i="2"/>
  <c r="O6" i="2" s="1"/>
  <c r="T6" i="2" s="1"/>
  <c r="N5" i="2"/>
  <c r="M5" i="2"/>
  <c r="O5" i="2" s="1"/>
  <c r="N4" i="2"/>
  <c r="M4" i="2"/>
  <c r="N3" i="2"/>
  <c r="O39" i="2" l="1"/>
  <c r="T40" i="2"/>
  <c r="Q40" i="2"/>
  <c r="T10" i="2"/>
  <c r="Q10" i="2"/>
  <c r="T32" i="2"/>
  <c r="Q32" i="2"/>
  <c r="T36" i="2"/>
  <c r="Q36" i="2"/>
  <c r="O3" i="2"/>
  <c r="O84" i="2" s="1"/>
  <c r="Q26" i="2"/>
  <c r="Q34" i="2"/>
  <c r="Q42" i="2"/>
  <c r="O72" i="2"/>
  <c r="Q6" i="2"/>
  <c r="Q38" i="2"/>
  <c r="O41" i="2"/>
  <c r="T41" i="2" s="1"/>
  <c r="O7" i="2"/>
  <c r="R23" i="2"/>
  <c r="Q23" i="2"/>
  <c r="T23" i="2"/>
  <c r="S23" i="2"/>
  <c r="R33" i="2"/>
  <c r="Q33" i="2"/>
  <c r="S33" i="2"/>
  <c r="T33" i="2"/>
  <c r="R3" i="2"/>
  <c r="Q3" i="2"/>
  <c r="T3" i="2"/>
  <c r="S3" i="2"/>
  <c r="R5" i="2"/>
  <c r="Q5" i="2"/>
  <c r="T5" i="2"/>
  <c r="S5" i="2"/>
  <c r="R15" i="2"/>
  <c r="Q15" i="2"/>
  <c r="S15" i="2"/>
  <c r="T15" i="2"/>
  <c r="R25" i="2"/>
  <c r="Q25" i="2"/>
  <c r="T25" i="2"/>
  <c r="S25" i="2"/>
  <c r="R37" i="2"/>
  <c r="S37" i="2"/>
  <c r="Q37" i="2"/>
  <c r="T37" i="2"/>
  <c r="Q41" i="2"/>
  <c r="T72" i="2"/>
  <c r="S72" i="2"/>
  <c r="Q72" i="2"/>
  <c r="R72" i="2"/>
  <c r="R9" i="2"/>
  <c r="S9" i="2"/>
  <c r="Q9" i="2"/>
  <c r="T9" i="2"/>
  <c r="R35" i="2"/>
  <c r="S35" i="2"/>
  <c r="Q35" i="2"/>
  <c r="T35" i="2"/>
  <c r="R7" i="2"/>
  <c r="S7" i="2"/>
  <c r="Q7" i="2"/>
  <c r="T7" i="2"/>
  <c r="R39" i="2"/>
  <c r="Q39" i="2"/>
  <c r="T39" i="2"/>
  <c r="S39" i="2"/>
  <c r="R71" i="2"/>
  <c r="Q71" i="2"/>
  <c r="T71" i="2"/>
  <c r="S71" i="2"/>
  <c r="R6" i="2"/>
  <c r="R10" i="2"/>
  <c r="R26" i="2"/>
  <c r="R32" i="2"/>
  <c r="U32" i="2" s="1"/>
  <c r="V32" i="2" s="1"/>
  <c r="W32" i="2" s="1"/>
  <c r="R34" i="2"/>
  <c r="R36" i="2"/>
  <c r="R38" i="2"/>
  <c r="R40" i="2"/>
  <c r="U40" i="2" s="1"/>
  <c r="V40" i="2" s="1"/>
  <c r="W40" i="2" s="1"/>
  <c r="R42" i="2"/>
  <c r="S6" i="2"/>
  <c r="S10" i="2"/>
  <c r="S26" i="2"/>
  <c r="S32" i="2"/>
  <c r="S34" i="2"/>
  <c r="S36" i="2"/>
  <c r="S38" i="2"/>
  <c r="S40" i="2"/>
  <c r="S42" i="2"/>
  <c r="R41" i="2" l="1"/>
  <c r="U72" i="2"/>
  <c r="V72" i="2" s="1"/>
  <c r="W72" i="2" s="1"/>
  <c r="S41" i="2"/>
  <c r="U41" i="2" s="1"/>
  <c r="V41" i="2" s="1"/>
  <c r="W41" i="2" s="1"/>
  <c r="U38" i="2"/>
  <c r="V38" i="2" s="1"/>
  <c r="W38" i="2" s="1"/>
  <c r="U36" i="2"/>
  <c r="V36" i="2" s="1"/>
  <c r="W36" i="2" s="1"/>
  <c r="U26" i="2"/>
  <c r="V26" i="2" s="1"/>
  <c r="W26" i="2" s="1"/>
  <c r="T84" i="2"/>
  <c r="U10" i="2"/>
  <c r="V10" i="2" s="1"/>
  <c r="W10" i="2" s="1"/>
  <c r="U42" i="2"/>
  <c r="V42" i="2" s="1"/>
  <c r="W42" i="2" s="1"/>
  <c r="U34" i="2"/>
  <c r="V34" i="2" s="1"/>
  <c r="W34" i="2" s="1"/>
  <c r="U6" i="2"/>
  <c r="V6" i="2" s="1"/>
  <c r="W6" i="2" s="1"/>
  <c r="U71" i="2"/>
  <c r="V71" i="2" s="1"/>
  <c r="W71" i="2" s="1"/>
  <c r="U39" i="2"/>
  <c r="V39" i="2" s="1"/>
  <c r="W39" i="2" s="1"/>
  <c r="U7" i="2"/>
  <c r="V7" i="2" s="1"/>
  <c r="W7" i="2" s="1"/>
  <c r="U35" i="2"/>
  <c r="V35" i="2" s="1"/>
  <c r="W35" i="2" s="1"/>
  <c r="U9" i="2"/>
  <c r="V9" i="2" s="1"/>
  <c r="W9" i="2" s="1"/>
  <c r="U37" i="2"/>
  <c r="V37" i="2" s="1"/>
  <c r="W37" i="2" s="1"/>
  <c r="U25" i="2"/>
  <c r="V25" i="2" s="1"/>
  <c r="W25" i="2" s="1"/>
  <c r="U15" i="2"/>
  <c r="V15" i="2" s="1"/>
  <c r="W15" i="2" s="1"/>
  <c r="U5" i="2"/>
  <c r="V5" i="2" s="1"/>
  <c r="W5" i="2" s="1"/>
  <c r="Q84" i="2"/>
  <c r="S84" i="2"/>
  <c r="R84" i="2"/>
  <c r="U3" i="2"/>
  <c r="U33" i="2"/>
  <c r="V33" i="2" s="1"/>
  <c r="W33" i="2" s="1"/>
  <c r="U23" i="2"/>
  <c r="V23" i="2" s="1"/>
  <c r="W23" i="2" s="1"/>
  <c r="V3" i="2" l="1"/>
  <c r="U84" i="2"/>
  <c r="V84" i="2" l="1"/>
  <c r="W3" i="2"/>
  <c r="W84" i="2" s="1"/>
</calcChain>
</file>

<file path=xl/sharedStrings.xml><?xml version="1.0" encoding="utf-8"?>
<sst xmlns="http://schemas.openxmlformats.org/spreadsheetml/2006/main" count="382" uniqueCount="244">
  <si>
    <t xml:space="preserve">lotti </t>
  </si>
  <si>
    <t>aggiudicatari</t>
  </si>
  <si>
    <t>cig padre</t>
  </si>
  <si>
    <t>quantità totali</t>
  </si>
  <si>
    <t>importo 4 anni</t>
  </si>
  <si>
    <t>importo +iva</t>
  </si>
  <si>
    <t>opzione quantità 40%</t>
  </si>
  <si>
    <t>importo proroga tecnica 12 mesi</t>
  </si>
  <si>
    <t>totale opzione</t>
  </si>
  <si>
    <t>totale importo massimo</t>
  </si>
  <si>
    <t>totale importo massimo + iva</t>
  </si>
  <si>
    <t>cig derivato</t>
  </si>
  <si>
    <t>Curium Italy srl</t>
  </si>
  <si>
    <t>B126B73178</t>
  </si>
  <si>
    <t>B54F58BC0B</t>
  </si>
  <si>
    <t>B126B70EFA</t>
  </si>
  <si>
    <t>B54F7CC834</t>
  </si>
  <si>
    <t>B126B6BADB</t>
  </si>
  <si>
    <t>B54FB671E5</t>
  </si>
  <si>
    <t>Bayer Spa</t>
  </si>
  <si>
    <t>Sirtex Medical Europe GMBH</t>
  </si>
  <si>
    <t>B126B6778F</t>
  </si>
  <si>
    <t>Biston Scientiffic SPA</t>
  </si>
  <si>
    <t>B126B666BC</t>
  </si>
  <si>
    <t>B5529391CC</t>
  </si>
  <si>
    <t>Terumo Italia SRL</t>
  </si>
  <si>
    <t>Gamma Servizi Srl</t>
  </si>
  <si>
    <t>B126B5E024</t>
  </si>
  <si>
    <t>B552D02171</t>
  </si>
  <si>
    <t>B126B5ACD3</t>
  </si>
  <si>
    <t>B553287F78</t>
  </si>
  <si>
    <t>B126B59C00</t>
  </si>
  <si>
    <t>B553A0C40B</t>
  </si>
  <si>
    <t>B126B58B2D</t>
  </si>
  <si>
    <t>B553BBB7B6</t>
  </si>
  <si>
    <t>Ge Healthcare Srl</t>
  </si>
  <si>
    <t>B126B57A5A</t>
  </si>
  <si>
    <t>B555AD2FAD</t>
  </si>
  <si>
    <t>Advanced Accelerator Applications Molecular Imaging Italy Srl</t>
  </si>
  <si>
    <t>B126B56987</t>
  </si>
  <si>
    <t>B555C462AD</t>
  </si>
  <si>
    <t>Celltech Srl</t>
  </si>
  <si>
    <t>B126B547E1</t>
  </si>
  <si>
    <t>B555DCB3B0</t>
  </si>
  <si>
    <t>B126B5370E</t>
  </si>
  <si>
    <t>B555F51586</t>
  </si>
  <si>
    <t>Itel Telecomunizioni Srl</t>
  </si>
  <si>
    <t>B126B50495</t>
  </si>
  <si>
    <t>B5561AC722</t>
  </si>
  <si>
    <t>B126B4F3C2</t>
  </si>
  <si>
    <t>B5563EB1A5</t>
  </si>
  <si>
    <t>B126B4E2EF</t>
  </si>
  <si>
    <t>B54F9C2678</t>
  </si>
  <si>
    <t>B126B4AF9E</t>
  </si>
  <si>
    <t>B556580FD8</t>
  </si>
  <si>
    <t>B126B49ECB</t>
  </si>
  <si>
    <t>B55673DF12</t>
  </si>
  <si>
    <t>Allegato 1 – file riepilogativo fabbisogno aggiudicato AST di Ascoli Piceno</t>
  </si>
  <si>
    <t>ID lotto</t>
  </si>
  <si>
    <t>sublotto</t>
  </si>
  <si>
    <t>denominaz</t>
  </si>
  <si>
    <t>prezzo unitario
prodotto (base d'asta)</t>
  </si>
  <si>
    <t>prezzo unitario
consegna (base d'asta)</t>
  </si>
  <si>
    <t>prezzo servizio smaltimento sorgente esausta</t>
  </si>
  <si>
    <t>AGGIUDICATARIO</t>
  </si>
  <si>
    <t>prezzo unitario aggiudicato</t>
  </si>
  <si>
    <t>prezzo unitario consegna aggiudicato</t>
  </si>
  <si>
    <t>costo smaltimento</t>
  </si>
  <si>
    <t>Q. Annue AST AP prodotto</t>
  </si>
  <si>
    <t>Q. Annue AST AP consegne</t>
  </si>
  <si>
    <t>Q. 4 anni AST AP prodotto</t>
  </si>
  <si>
    <t>Q. 4 anni AST AP consegne</t>
  </si>
  <si>
    <t>AST Ascoli prezzo complessivo (netto I.V.A.)</t>
  </si>
  <si>
    <t>I.V.A</t>
  </si>
  <si>
    <t>totale con I.V.A.</t>
  </si>
  <si>
    <t>opzione 40%</t>
  </si>
  <si>
    <t>proroga contrattuale 12 mesi</t>
  </si>
  <si>
    <t>proroga tecnica 12 mesi</t>
  </si>
  <si>
    <t>totale opzioni</t>
  </si>
  <si>
    <t>totale compreso le opzioni (netto I.V.A.)</t>
  </si>
  <si>
    <t>totale compreso le opzioni (compreso I.V.A.)</t>
  </si>
  <si>
    <t>CIG PADRE</t>
  </si>
  <si>
    <t>CIG DERIVATO</t>
  </si>
  <si>
    <t>p.iva</t>
  </si>
  <si>
    <t>descrizione lotto</t>
  </si>
  <si>
    <t>IODIO 123 MIBG</t>
  </si>
  <si>
    <t>Curium Italy Srl</t>
  </si>
  <si>
    <t>2.1</t>
  </si>
  <si>
    <r>
      <t>Iodio 123 MIBG soluzione iniettabile (3 mCi-111 MBq)</t>
    </r>
    <r>
      <rPr>
        <b/>
        <sz val="10"/>
        <color indexed="10"/>
        <rFont val="Times New Roman"/>
        <family val="1"/>
      </rPr>
      <t xml:space="preserve"> </t>
    </r>
  </si>
  <si>
    <t>2.2</t>
  </si>
  <si>
    <r>
      <t>Iodio 123 MIBG soluzione iniettabile (5 mCi-185 MBq)</t>
    </r>
    <r>
      <rPr>
        <b/>
        <sz val="10"/>
        <color indexed="10"/>
        <rFont val="Times New Roman"/>
        <family val="1"/>
      </rPr>
      <t xml:space="preserve"> </t>
    </r>
  </si>
  <si>
    <t xml:space="preserve">AST_AP recepimento gara per conclusione di A.Q. prodotti radioisotopici e kit freddi lotto 2 sub2 IODIO 123 MIBG sol. Iniettabile diversi dosaggi (mCi-MBq) </t>
  </si>
  <si>
    <t>2.3</t>
  </si>
  <si>
    <t xml:space="preserve">Iodio 123 MIBG soluzione iniettabile (10 mCi-370 MBq) </t>
  </si>
  <si>
    <t xml:space="preserve">IODIO 131 SODIO IODURO CAPSULE PER TERAPIA </t>
  </si>
  <si>
    <t xml:space="preserve">Iodio 131 per terapia Capsule da  (3 mCi-111 MBq) specificare confezionamento </t>
  </si>
  <si>
    <t xml:space="preserve">Iodio 131 per terapia Capsule da  (5 mCi-185 MBq) specificare confezionamento </t>
  </si>
  <si>
    <t>AST_AP recepimento gara per conclusione di A.Q. prodotti radioisotopici e kit freddi lotto 5 sub 2 IODIO 131 SODIO IODURO CAPSULE PER TERAPIA (mCi-MBq)</t>
  </si>
  <si>
    <t xml:space="preserve">Iodio 131 per terapia Capsule da  (10 mCi-370 MBq) specificare confezionamento </t>
  </si>
  <si>
    <t xml:space="preserve">Iodio 131 per terapia Capsule da  (11 mCi-407 MBq) specificare confezionamento </t>
  </si>
  <si>
    <t xml:space="preserve">Iodio 131 per terapia Capsule da (12 mCi-444 MBq) specificare confezionamento </t>
  </si>
  <si>
    <t xml:space="preserve">Iodio 131 per terapia Capsule da (13 mCi-481 MBq)  specificare confezionamento </t>
  </si>
  <si>
    <t xml:space="preserve">Iodio 131 per terapia Capsule da (14 mCi-518 MBq)  specificare confezionamento </t>
  </si>
  <si>
    <t>Iodio 131 per terapia Capsule da  (15 mCi-555 MBq) specificare confezionamento</t>
  </si>
  <si>
    <t>Iodio 131 per terapia Capsule da  (16 mCi-592 MBq) specificare confezionamento</t>
  </si>
  <si>
    <t xml:space="preserve">Iodio 131 per terapia Capsule da  (20 mCi-740 MBq) specificare confezionamento </t>
  </si>
  <si>
    <t xml:space="preserve">Iodio 131 per terapia Capsule da  (25 mCi-925 MBq) specificare confezionamento </t>
  </si>
  <si>
    <t xml:space="preserve">Iodio 131 per terapia Capsule da  (30 mCi-1,11 GBq) specificare confezionamento </t>
  </si>
  <si>
    <t xml:space="preserve">Iodio 131 per terapia Capsule da  (50 mCi-1,85 GBq) specificare confezionamento </t>
  </si>
  <si>
    <t xml:space="preserve">Iodio 131 per terapia Capsule da  (100 mCi-3,70 GBq) specificare confezionamento </t>
  </si>
  <si>
    <t xml:space="preserve">Iodio 131 per terapia Capsule da  (150 mCi-5,55 GBq) specificare confezionamento </t>
  </si>
  <si>
    <t>INDIO 111 PENTETREOTRIDE es.OCTREOSCAN</t>
  </si>
  <si>
    <t>AST_AP recepimento gara per conclusione di A.Q. prodotti radioisotopici e kit freddi lotto 10 INDIO 111 PENTETREOTRIDE es.OCTREOSCAN</t>
  </si>
  <si>
    <t>RADIO 223</t>
  </si>
  <si>
    <t>BAYER S.p.A.</t>
  </si>
  <si>
    <t>B126B69935</t>
  </si>
  <si>
    <t>SFERE RESINA VEICOLANTI ITTRIO 90</t>
  </si>
  <si>
    <t>Sirtex Medical Europe GmbH</t>
  </si>
  <si>
    <t>B5578EC6E1</t>
  </si>
  <si>
    <t>DE813917916/ BE0828266370</t>
  </si>
  <si>
    <t>AST_AP recepimento gara per conclusione di A.Q. prodotti radioisotopici e kit freddi lotto 14 SFERE RESINA VEICOLANTI ITTRIO 90</t>
  </si>
  <si>
    <t>SFERE VETRO VEICOLANTI ITTRIO 90</t>
  </si>
  <si>
    <t>BOSTON SCIENTIFIC SPA</t>
  </si>
  <si>
    <t>AST_AP recepimento gara per conclusione di A.Q. prodotti radioisotopici e kit freddi lotto 15 SFERE VETRO VEICOLANTI ITTRIO 90</t>
  </si>
  <si>
    <t xml:space="preserve">SFERE RESINA VEICOLANTI OLMIO </t>
  </si>
  <si>
    <t>B126B655E9</t>
  </si>
  <si>
    <t>Microsfere in acido poli-L-lattico (PLLA) diametro 30 µm per radioembolizzazione caricate con radioisotopo Olmio 166 (Ho166).</t>
  </si>
  <si>
    <t>Microsfere in acido poli-L-lattico (PLLA) diametro 30 µm, caricate con radioisotopo Olmio 166 (Ho166) ad attività massima di 300 MBq, destinate allo studio di eleggibilità dei pazienti alla procedura di radioembolizzazione</t>
  </si>
  <si>
    <t xml:space="preserve">SAMARIO 153 FIALE PER TERAPIA </t>
  </si>
  <si>
    <t>B126B64516</t>
  </si>
  <si>
    <t>INDIO 111 OXINATO</t>
  </si>
  <si>
    <t>B126B63443</t>
  </si>
  <si>
    <t xml:space="preserve">MAG 3 Mercaptoglicina kit per marcatura con Tc 99m </t>
  </si>
  <si>
    <t>Gamma Servizi S.r.l.</t>
  </si>
  <si>
    <t>01616950182</t>
  </si>
  <si>
    <t xml:space="preserve">AST_AP recepimento gara per conclusione di A.Q. prodotti radioisotopici e kit freddi lotto 23 MAG 3 Mercaptoglicina kit per marcatura con Tc 99m </t>
  </si>
  <si>
    <t xml:space="preserve">Nanocolloidi di albumina kit per marcatura con Tc 99m </t>
  </si>
  <si>
    <t xml:space="preserve">AST_AP recepimento gara per conclusione di A.Q. prodotti radioisotopici e kit freddi lotto 27 Nanocolloidi di albumina kit per marcatura con Tc 99m </t>
  </si>
  <si>
    <t xml:space="preserve">HMPAO Esametazina kit per marcatura con Tc 99m </t>
  </si>
  <si>
    <t xml:space="preserve">AST_AP recepimento gara per conclusione di A.Q. prodotti radioisotopici e kit freddi lotto 28 HMPAO Esametazina kit per marcatura con Tc 99m </t>
  </si>
  <si>
    <t xml:space="preserve">MIBI Metossi-isobutil-isonitrile kit per marcatura con Tc 99m </t>
  </si>
  <si>
    <t xml:space="preserve">AST_AP recepimento gara per conclusione di A.Q. prodotti radioisotopici e kit freddi lotto 29 MIBI Metossi-isobutil-isonitrile kit per marcatura con Tc 99m </t>
  </si>
  <si>
    <t xml:space="preserve">Tetrofosmina kit per marcatura con Tc 99m </t>
  </si>
  <si>
    <t>GE HEALTHCARE SRL</t>
  </si>
  <si>
    <t xml:space="preserve">AST_AP recepimento gara per conclusione di A.Q. prodotti radioisotopici e kit freddi lotto 30 Tetrofosmina kit per marcatura con Tc 99m </t>
  </si>
  <si>
    <t xml:space="preserve">kit per separazione e marcatura leucociti </t>
  </si>
  <si>
    <t>Celltech srl</t>
  </si>
  <si>
    <t>03133490015</t>
  </si>
  <si>
    <t xml:space="preserve">AST_AP recepimento gara per conclusione di A.Q. prodotti radioisotopici e kit freddi lotto 31 kit per separazione e marcatura leucociti </t>
  </si>
  <si>
    <t>18F-FLUORODESOSSIGLUCOSIO</t>
  </si>
  <si>
    <t>ADVANCED ACCELERATOR APPLICATIONS MOLECULAR IMAGING ITALY SRL</t>
  </si>
  <si>
    <t>00996210944</t>
  </si>
  <si>
    <t>AST_AP recepimento gara per conclusione di A.Q. prodotti radioisotopici e kit freddi lotto 33 18F-FLUORODESOSSIGLUCOSIO</t>
  </si>
  <si>
    <t>18F-FLUORO-METILCOLINA</t>
  </si>
  <si>
    <t>AST_AP recepimento gara per conclusione di A.Q. prodotti radioisotopici e kit freddi lotto 34 18F-FLUORO-METILCOLINA</t>
  </si>
  <si>
    <t xml:space="preserve">18F-FLUORO- FLORBETABEN </t>
  </si>
  <si>
    <t>ITEL TELECOMUNICAZIONI SRL</t>
  </si>
  <si>
    <t>02954150724</t>
  </si>
  <si>
    <t xml:space="preserve">AST_AP recepimento gara per conclusione di A.Q. prodotti radioisotopici e kit freddi lotto 37 18F-FLUORO- FLORBETABEN </t>
  </si>
  <si>
    <t>18F-FLUORODOPA</t>
  </si>
  <si>
    <t>AST_AP recepimento gara per conclusione di A.Q. prodotti radioisotopici e kit freddi lotto 38 18F-FLUORODOPA</t>
  </si>
  <si>
    <t>KIT PER CONTROLLO DI QUALITÀ MARCATURA, PUREZZA RADIOCHIMICA</t>
  </si>
  <si>
    <t>39.1</t>
  </si>
  <si>
    <t>Kit controllo qualità purezza riadiochimica per HDP, HMDP, difosfonati (Strisce e fasi mobili)</t>
  </si>
  <si>
    <t>AST_AP recepimento gara per conclusione di A.Q. prodotti radioisotopici e kit freddi lotto 39 KIT PER CONTROLLO DI QUALITÀ MARCATURA, PUREZZA RADIOCHIMICA</t>
  </si>
  <si>
    <t>39.1.1</t>
  </si>
  <si>
    <t>Kit controllo qualità purezza riadiochimica per HDP, HMDP, difosfonati (Strisce )</t>
  </si>
  <si>
    <t>39.2</t>
  </si>
  <si>
    <t>Kit controllo qualità purezza riadiochimica per DMSA (Strisce e fasi mobili)</t>
  </si>
  <si>
    <t>39.2.1</t>
  </si>
  <si>
    <t>Kit controllo qualità purezza riadiochimica per DMSA (Strisce )</t>
  </si>
  <si>
    <t>39.3</t>
  </si>
  <si>
    <t>Kit controllo qualità purezza riadiochimica per Nanocolloidi albumina (Strisce e fasi mobili)</t>
  </si>
  <si>
    <t>39.3.1</t>
  </si>
  <si>
    <t>Kit controllo qualità purezza riadiochimica per Nanocolloidi albumina (Strisce)</t>
  </si>
  <si>
    <t>39.4</t>
  </si>
  <si>
    <t>Kit controllo qualità purezza riadiochimica per DTPA (Strisce e fasi mobili)</t>
  </si>
  <si>
    <t>39.4.1</t>
  </si>
  <si>
    <t>Kit controllo qualità purezza riadiochimica per DTPA (Strisce)</t>
  </si>
  <si>
    <t>39.5</t>
  </si>
  <si>
    <t>Kit controllo qualità purezza riadiochimica per MAG3 (Strisce e fasi mobili)</t>
  </si>
  <si>
    <t>39.5.1</t>
  </si>
  <si>
    <t>Kit controllo qualità purezza riadiochimica per MAG3 (Strisce)</t>
  </si>
  <si>
    <t>39.6</t>
  </si>
  <si>
    <t>Kit controllo qualità purezza riadiochimica per Esametazina (Strisce e fasi mobili)</t>
  </si>
  <si>
    <t>39.6.1</t>
  </si>
  <si>
    <t>Kit controllo qualità purezza riadiochimica per Esametazina (Strisce)</t>
  </si>
  <si>
    <t>39.7</t>
  </si>
  <si>
    <t>Kit controllo qualità purezza riadiochimica per Mebrofenina (Strisce e fasi mobili)</t>
  </si>
  <si>
    <t>39.7.1</t>
  </si>
  <si>
    <t>Kit controllo qualità purezza riadiochimica per Mebrofenina (Strisce)</t>
  </si>
  <si>
    <t>39.8</t>
  </si>
  <si>
    <t>Kit controllo qualità purezza riadiochimica per ibritumomab tiuxetano (Strisce e fasi mobili)</t>
  </si>
  <si>
    <t>39.8.1</t>
  </si>
  <si>
    <t>Kit controllo qualità purezza riadiochimica per ibritumomab tiuxetano (Strisce)</t>
  </si>
  <si>
    <t>39.9</t>
  </si>
  <si>
    <t>Kit controllo qualità purezza riadiochimica per Hycin-octreotide (Strisce e fasi mobili)</t>
  </si>
  <si>
    <t>39.9.1</t>
  </si>
  <si>
    <t>Kit controllo qualità purezza riadiochimica per Hycin-octreotide (Strisce)</t>
  </si>
  <si>
    <t>39.10</t>
  </si>
  <si>
    <t>Kit controllo qualità purezza riadiochimica per Tetrofomina (Strisce e fasi mobili)</t>
  </si>
  <si>
    <t>39.10.1</t>
  </si>
  <si>
    <t>Kit controllo qualità purezza riadiochimica per Tetrofomina (Strisce)</t>
  </si>
  <si>
    <t>39.11</t>
  </si>
  <si>
    <t>Kit controllo qualità purezza riadiochimica per pirofosfato (Strisce e fasi mobili)</t>
  </si>
  <si>
    <t>39.11.1</t>
  </si>
  <si>
    <t>Kit controllo qualità purezza riadiochimica per pirofosfato (Strisce)</t>
  </si>
  <si>
    <t>39.12</t>
  </si>
  <si>
    <t>Kit controllo qualità purezza riadiochimica per MAA macroagreggati di albumina umana</t>
  </si>
  <si>
    <t>39.13</t>
  </si>
  <si>
    <t>Kit controllo qualità purezza riadiochimica per 111In-Pentetreotride (Strisce e fasi mobili)</t>
  </si>
  <si>
    <t>39.13.1</t>
  </si>
  <si>
    <t>Kit controllo qualità purezza riadiochimica per 111In-Pentetreotride (Strisce)</t>
  </si>
  <si>
    <t>39.14</t>
  </si>
  <si>
    <t>Kit controllo qualità purezza riadiochimica per MIBI (Strisce e fasi mobili)</t>
  </si>
  <si>
    <t>39.14.1</t>
  </si>
  <si>
    <t>Kit controllo qualità purezza riadiochimica per MIBI (Strisce )</t>
  </si>
  <si>
    <t>39.15</t>
  </si>
  <si>
    <t>Kit per controllo del contenuto di ALLUMINA nell'eluato di Tc-99m</t>
  </si>
  <si>
    <t>SORGENTE Ge-68 Cilindro</t>
  </si>
  <si>
    <t>AST_AP recepimento gara per conclusione di A.Q. prodotti radioisotopici e kit freddi lotto 43 SORGENTE Ge-68 Cilindro</t>
  </si>
  <si>
    <t>SORGENTE Ge-68 Rods</t>
  </si>
  <si>
    <t>AST_AP recepimento gara per conclusione di A.Q. prodotti radioisotopici e kit freddi lotto 44 SORGENTE Ge-68 Rods</t>
  </si>
  <si>
    <t>SORGENTE Ge-68 Fantoccio VQC</t>
  </si>
  <si>
    <t>B126B41833</t>
  </si>
  <si>
    <t>SORGENTE Ge-68 Sorgente lineare</t>
  </si>
  <si>
    <t>B126B40760</t>
  </si>
  <si>
    <t>SORGENTE Ge-68 Fantoccio PET Annulus</t>
  </si>
  <si>
    <t>B126B3F68D</t>
  </si>
  <si>
    <t xml:space="preserve">SORGENTE Ge-68 Set di 3 sfere radioattive </t>
  </si>
  <si>
    <t>B126B3D4E7</t>
  </si>
  <si>
    <t>MEDIAFILL PER preparazioni</t>
  </si>
  <si>
    <t>B126B3C414</t>
  </si>
  <si>
    <t>KIT PER TEST MEDIAFILL preparazioni semplici (Radiofarmaci da kit)- convalida</t>
  </si>
  <si>
    <t>KIT PER TEST MEDIAFILL preparazioni semplici (Radiofarmaci da kit)- riconvalida</t>
  </si>
  <si>
    <t>KIT PER TEST MEDIAFILL preparazioni estemporanee (Marcatura Globuli Bianchi)- convalida</t>
  </si>
  <si>
    <t>KIT PER TEST MEDIAFILL preparazioni estemporanee (Marcatura Globuli Bianchi)- riconvalida</t>
  </si>
  <si>
    <t>KIT PER TEST MEDIAFILL preparazioni estemporanee -convalida</t>
  </si>
  <si>
    <t>KIT PER TEST MEDIAFILL preparazioni estemporanee -riconvalida</t>
  </si>
  <si>
    <t>importo proroga contrattuale 12 mesi</t>
  </si>
  <si>
    <t>inserito</t>
  </si>
  <si>
    <t>dispositivo medico</t>
  </si>
  <si>
    <t>dispositivi</t>
  </si>
  <si>
    <t>fare creare sub apposita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</si>
</sst>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&quot; 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Garamond"/>
      <family val="1"/>
    </font>
    <font>
      <b/>
      <sz val="10"/>
      <name val="Arial"/>
      <family val="2"/>
    </font>
    <font>
      <sz val="10"/>
      <color indexed="8"/>
      <name val="Calibri"/>
      <family val="2"/>
      <charset val="1"/>
    </font>
    <font>
      <b/>
      <sz val="10"/>
      <color indexed="8"/>
      <name val="Times New Roman"/>
      <family val="1"/>
      <charset val="1"/>
    </font>
    <font>
      <b/>
      <i/>
      <sz val="11"/>
      <color theme="1"/>
      <name val="Calibri"/>
      <family val="2"/>
      <scheme val="minor"/>
    </font>
    <font>
      <sz val="11"/>
      <color rgb="FF005586"/>
      <name val="Calibri"/>
      <family val="2"/>
      <scheme val="minor"/>
    </font>
    <font>
      <sz val="10"/>
      <color indexed="8"/>
      <name val="Times New Roman"/>
      <family val="1"/>
      <charset val="1"/>
    </font>
    <font>
      <b/>
      <sz val="10"/>
      <color indexed="10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rgb="FF005586"/>
      <name val="Arial"/>
      <family val="2"/>
    </font>
    <font>
      <sz val="10"/>
      <name val="Times New Roman"/>
      <family val="1"/>
    </font>
    <font>
      <b/>
      <sz val="10"/>
      <name val="Times New Roman"/>
      <family val="1"/>
      <charset val="1"/>
    </font>
    <font>
      <b/>
      <strike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imes New Roman"/>
      <family val="1"/>
      <charset val="1"/>
    </font>
    <font>
      <sz val="12"/>
      <color rgb="FF000000"/>
      <name val="Garamond"/>
      <family val="1"/>
      <charset val="1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72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44" fontId="0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44" fontId="4" fillId="0" borderId="1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0" borderId="0" xfId="0" applyFill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9" fillId="5" borderId="1" xfId="1" applyNumberFormat="1" applyFont="1" applyFill="1" applyBorder="1" applyAlignment="1" applyProtection="1">
      <alignment horizontal="left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2" fillId="7" borderId="8" xfId="1" applyNumberFormat="1" applyFont="1" applyFill="1" applyBorder="1" applyAlignment="1" applyProtection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2" fillId="7" borderId="9" xfId="1" applyNumberFormat="1" applyFont="1" applyFill="1" applyBorder="1" applyAlignment="1" applyProtection="1">
      <alignment horizontal="left" vertical="center" wrapText="1"/>
    </xf>
    <xf numFmtId="164" fontId="0" fillId="0" borderId="5" xfId="0" applyNumberForma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49" fontId="9" fillId="9" borderId="10" xfId="1" applyNumberFormat="1" applyFont="1" applyFill="1" applyBorder="1" applyAlignment="1" applyProtection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6" fillId="6" borderId="8" xfId="1" applyFont="1" applyFill="1" applyBorder="1" applyAlignment="1" applyProtection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6" borderId="9" xfId="1" applyFont="1" applyFill="1" applyBorder="1" applyAlignment="1" applyProtection="1">
      <alignment vertical="center" wrapText="1"/>
    </xf>
    <xf numFmtId="0" fontId="1" fillId="0" borderId="4" xfId="0" applyFont="1" applyBorder="1" applyAlignment="1">
      <alignment horizontal="center"/>
    </xf>
    <xf numFmtId="49" fontId="9" fillId="7" borderId="10" xfId="1" applyNumberFormat="1" applyFont="1" applyFill="1" applyBorder="1" applyAlignment="1" applyProtection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4" fillId="10" borderId="1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/>
    </xf>
    <xf numFmtId="49" fontId="17" fillId="11" borderId="10" xfId="1" applyNumberFormat="1" applyFont="1" applyFill="1" applyBorder="1" applyAlignment="1" applyProtection="1">
      <alignment horizontal="left" vertical="center" wrapText="1"/>
    </xf>
    <xf numFmtId="164" fontId="4" fillId="10" borderId="1" xfId="0" applyNumberFormat="1" applyFont="1" applyFill="1" applyBorder="1" applyAlignment="1">
      <alignment horizontal="center" vertical="center"/>
    </xf>
    <xf numFmtId="164" fontId="18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/>
    <xf numFmtId="0" fontId="4" fillId="10" borderId="5" xfId="0" applyFont="1" applyFill="1" applyBorder="1" applyAlignment="1">
      <alignment horizontal="center" vertical="center"/>
    </xf>
    <xf numFmtId="9" fontId="4" fillId="10" borderId="1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49" fontId="9" fillId="7" borderId="11" xfId="1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/>
    </xf>
    <xf numFmtId="49" fontId="9" fillId="10" borderId="1" xfId="1" applyNumberFormat="1" applyFont="1" applyFill="1" applyBorder="1" applyAlignment="1" applyProtection="1">
      <alignment horizontal="left" vertical="center" wrapText="1"/>
    </xf>
    <xf numFmtId="164" fontId="0" fillId="10" borderId="4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164" fontId="0" fillId="10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9" fontId="0" fillId="10" borderId="1" xfId="0" applyNumberForma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49" fontId="12" fillId="10" borderId="8" xfId="1" applyNumberFormat="1" applyFont="1" applyFill="1" applyBorder="1" applyAlignment="1" applyProtection="1">
      <alignment horizontal="left" vertical="center" wrapText="1"/>
    </xf>
    <xf numFmtId="3" fontId="0" fillId="10" borderId="1" xfId="0" applyNumberFormat="1" applyFill="1" applyBorder="1" applyAlignment="1">
      <alignment horizontal="center" vertical="center"/>
    </xf>
    <xf numFmtId="49" fontId="12" fillId="10" borderId="12" xfId="1" applyNumberFormat="1" applyFont="1" applyFill="1" applyBorder="1" applyAlignment="1" applyProtection="1">
      <alignment horizontal="left" vertical="center" wrapText="1"/>
    </xf>
    <xf numFmtId="0" fontId="0" fillId="10" borderId="4" xfId="0" applyFill="1" applyBorder="1" applyAlignment="1">
      <alignment horizontal="center"/>
    </xf>
    <xf numFmtId="49" fontId="9" fillId="11" borderId="10" xfId="1" applyNumberFormat="1" applyFont="1" applyFill="1" applyBorder="1" applyAlignment="1" applyProtection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0" fillId="10" borderId="0" xfId="0" applyNumberFormat="1" applyFill="1" applyBorder="1" applyAlignment="1">
      <alignment horizontal="center" vertical="center"/>
    </xf>
    <xf numFmtId="0" fontId="0" fillId="0" borderId="0" xfId="0" quotePrefix="1" applyNumberForma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19" fillId="6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9" fontId="19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/>
    <xf numFmtId="0" fontId="0" fillId="13" borderId="1" xfId="0" applyFill="1" applyBorder="1" applyAlignment="1">
      <alignment horizontal="center" vertical="center"/>
    </xf>
    <xf numFmtId="0" fontId="20" fillId="0" borderId="7" xfId="1" applyFont="1" applyFill="1" applyBorder="1" applyAlignment="1" applyProtection="1">
      <alignment horizontal="center" vertical="center" wrapText="1"/>
      <protection locked="0"/>
    </xf>
    <xf numFmtId="49" fontId="20" fillId="0" borderId="6" xfId="1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9" fontId="20" fillId="0" borderId="5" xfId="1" applyNumberFormat="1" applyFont="1" applyFill="1" applyBorder="1" applyAlignment="1" applyProtection="1">
      <alignment horizontal="left" vertical="center" wrapText="1"/>
    </xf>
    <xf numFmtId="0" fontId="20" fillId="0" borderId="13" xfId="1" applyFont="1" applyFill="1" applyBorder="1" applyAlignment="1" applyProtection="1">
      <alignment horizontal="center" vertical="center" wrapText="1"/>
      <protection locked="0"/>
    </xf>
    <xf numFmtId="49" fontId="20" fillId="0" borderId="14" xfId="1" applyNumberFormat="1" applyFont="1" applyFill="1" applyBorder="1" applyAlignment="1" applyProtection="1">
      <alignment horizontal="left" vertical="center" wrapText="1"/>
    </xf>
    <xf numFmtId="0" fontId="20" fillId="0" borderId="4" xfId="1" applyFont="1" applyFill="1" applyBorder="1" applyAlignment="1" applyProtection="1">
      <alignment horizontal="center" vertical="center" wrapText="1"/>
      <protection locked="0"/>
    </xf>
    <xf numFmtId="0" fontId="20" fillId="0" borderId="15" xfId="1" applyFont="1" applyFill="1" applyBorder="1" applyAlignment="1" applyProtection="1">
      <alignment horizontal="center" vertical="center" wrapText="1"/>
      <protection locked="0"/>
    </xf>
    <xf numFmtId="49" fontId="20" fillId="0" borderId="16" xfId="1" applyNumberFormat="1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1" fillId="0" borderId="1" xfId="0" applyFont="1" applyBorder="1"/>
    <xf numFmtId="164" fontId="5" fillId="10" borderId="1" xfId="0" applyNumberFormat="1" applyFont="1" applyFill="1" applyBorder="1" applyAlignment="1">
      <alignment horizontal="center" vertical="center" wrapText="1"/>
    </xf>
    <xf numFmtId="49" fontId="20" fillId="11" borderId="17" xfId="1" applyNumberFormat="1" applyFont="1" applyFill="1" applyBorder="1" applyAlignment="1" applyProtection="1">
      <alignment horizontal="left" vertical="center" wrapText="1"/>
      <protection locked="0"/>
    </xf>
    <xf numFmtId="164" fontId="0" fillId="10" borderId="18" xfId="0" applyNumberFormat="1" applyFill="1" applyBorder="1" applyAlignment="1">
      <alignment horizontal="center" vertical="center"/>
    </xf>
    <xf numFmtId="164" fontId="0" fillId="10" borderId="18" xfId="0" applyNumberFormat="1" applyFont="1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 wrapText="1"/>
    </xf>
    <xf numFmtId="165" fontId="21" fillId="10" borderId="18" xfId="0" applyNumberFormat="1" applyFont="1" applyFill="1" applyBorder="1" applyAlignment="1">
      <alignment horizontal="center" vertical="center"/>
    </xf>
    <xf numFmtId="164" fontId="0" fillId="10" borderId="18" xfId="0" applyNumberFormat="1" applyFont="1" applyFill="1" applyBorder="1" applyAlignment="1">
      <alignment horizontal="center" vertical="center" wrapText="1"/>
    </xf>
    <xf numFmtId="0" fontId="0" fillId="10" borderId="18" xfId="0" applyFill="1" applyBorder="1"/>
    <xf numFmtId="0" fontId="0" fillId="10" borderId="18" xfId="0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9" fontId="0" fillId="10" borderId="18" xfId="0" applyNumberFormat="1" applyFill="1" applyBorder="1" applyAlignment="1">
      <alignment horizontal="center" vertical="center"/>
    </xf>
    <xf numFmtId="165" fontId="21" fillId="10" borderId="20" xfId="0" applyNumberFormat="1" applyFont="1" applyFill="1" applyBorder="1" applyAlignment="1">
      <alignment horizontal="center" vertical="center"/>
    </xf>
    <xf numFmtId="49" fontId="20" fillId="11" borderId="12" xfId="1" applyNumberFormat="1" applyFont="1" applyFill="1" applyBorder="1" applyAlignment="1" applyProtection="1">
      <alignment horizontal="left" vertical="center" wrapText="1"/>
      <protection locked="0"/>
    </xf>
    <xf numFmtId="49" fontId="20" fillId="11" borderId="21" xfId="1" applyNumberFormat="1" applyFont="1" applyFill="1" applyBorder="1" applyAlignment="1" applyProtection="1">
      <alignment horizontal="left" vertical="center" wrapText="1"/>
      <protection locked="0"/>
    </xf>
    <xf numFmtId="164" fontId="1" fillId="4" borderId="18" xfId="0" applyNumberFormat="1" applyFont="1" applyFill="1" applyBorder="1"/>
    <xf numFmtId="164" fontId="1" fillId="4" borderId="2" xfId="0" applyNumberFormat="1" applyFont="1" applyFill="1" applyBorder="1"/>
    <xf numFmtId="164" fontId="10" fillId="4" borderId="2" xfId="0" applyNumberFormat="1" applyFont="1" applyFill="1" applyBorder="1"/>
    <xf numFmtId="164" fontId="1" fillId="4" borderId="0" xfId="0" applyNumberFormat="1" applyFont="1" applyFill="1" applyBorder="1"/>
    <xf numFmtId="164" fontId="0" fillId="0" borderId="0" xfId="0" applyNumberFormat="1" applyFill="1"/>
    <xf numFmtId="0" fontId="0" fillId="0" borderId="22" xfId="0" applyBorder="1"/>
    <xf numFmtId="0" fontId="0" fillId="0" borderId="22" xfId="0" applyFont="1" applyBorder="1"/>
    <xf numFmtId="44" fontId="0" fillId="0" borderId="22" xfId="0" applyNumberFormat="1" applyFont="1" applyBorder="1"/>
    <xf numFmtId="0" fontId="4" fillId="0" borderId="22" xfId="0" applyFont="1" applyBorder="1"/>
    <xf numFmtId="44" fontId="0" fillId="0" borderId="0" xfId="0" applyNumberFormat="1"/>
    <xf numFmtId="0" fontId="0" fillId="10" borderId="1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workbookViewId="0">
      <selection activeCell="F31" sqref="F31"/>
    </sheetView>
  </sheetViews>
  <sheetFormatPr defaultRowHeight="15" x14ac:dyDescent="0.25"/>
  <cols>
    <col min="3" max="3" width="26.7109375" bestFit="1" customWidth="1"/>
    <col min="4" max="4" width="12.140625" bestFit="1" customWidth="1"/>
    <col min="5" max="5" width="13.7109375" bestFit="1" customWidth="1"/>
    <col min="6" max="7" width="14.7109375" bestFit="1" customWidth="1"/>
    <col min="8" max="8" width="14" bestFit="1" customWidth="1"/>
    <col min="9" max="9" width="16.140625" customWidth="1"/>
    <col min="10" max="10" width="15.140625" customWidth="1"/>
    <col min="11" max="13" width="14.7109375" bestFit="1" customWidth="1"/>
    <col min="14" max="14" width="12.28515625" style="6" bestFit="1" customWidth="1"/>
  </cols>
  <sheetData>
    <row r="2" spans="2:16" x14ac:dyDescent="0.25">
      <c r="B2" t="s">
        <v>57</v>
      </c>
    </row>
    <row r="4" spans="2:16" ht="45" x14ac:dyDescent="0.25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2" t="s">
        <v>6</v>
      </c>
      <c r="I4" s="12" t="s">
        <v>239</v>
      </c>
      <c r="J4" s="12" t="s">
        <v>7</v>
      </c>
      <c r="K4" s="11" t="s">
        <v>8</v>
      </c>
      <c r="L4" s="12" t="s">
        <v>9</v>
      </c>
      <c r="M4" s="12" t="s">
        <v>10</v>
      </c>
      <c r="N4" s="13" t="s">
        <v>11</v>
      </c>
    </row>
    <row r="5" spans="2:16" x14ac:dyDescent="0.25">
      <c r="B5" s="1">
        <v>2</v>
      </c>
      <c r="C5" s="2" t="s">
        <v>12</v>
      </c>
      <c r="D5" s="2" t="s">
        <v>13</v>
      </c>
      <c r="E5" s="2">
        <v>40</v>
      </c>
      <c r="F5" s="4">
        <v>55600</v>
      </c>
      <c r="G5" s="4">
        <v>61160</v>
      </c>
      <c r="H5" s="4">
        <v>22240</v>
      </c>
      <c r="I5" s="4">
        <v>13900</v>
      </c>
      <c r="J5" s="4">
        <v>13900</v>
      </c>
      <c r="K5" s="4">
        <v>50040</v>
      </c>
      <c r="L5" s="4">
        <v>105640</v>
      </c>
      <c r="M5" s="4">
        <v>116204</v>
      </c>
      <c r="N5" s="8" t="s">
        <v>14</v>
      </c>
    </row>
    <row r="6" spans="2:16" x14ac:dyDescent="0.25">
      <c r="B6" s="1">
        <v>5</v>
      </c>
      <c r="C6" s="2" t="s">
        <v>12</v>
      </c>
      <c r="D6" s="2" t="s">
        <v>15</v>
      </c>
      <c r="E6" s="2">
        <v>108</v>
      </c>
      <c r="F6" s="4">
        <v>47355.68</v>
      </c>
      <c r="G6" s="4">
        <v>52091.248</v>
      </c>
      <c r="H6" s="4">
        <v>18942.272000000001</v>
      </c>
      <c r="I6" s="4">
        <v>11838.92</v>
      </c>
      <c r="J6" s="4">
        <v>11838.92</v>
      </c>
      <c r="K6" s="4">
        <v>42620.112000000001</v>
      </c>
      <c r="L6" s="4">
        <v>89975.792000000001</v>
      </c>
      <c r="M6" s="4">
        <v>98973.371199999994</v>
      </c>
      <c r="N6" s="8" t="s">
        <v>16</v>
      </c>
    </row>
    <row r="7" spans="2:16" x14ac:dyDescent="0.25">
      <c r="B7" s="1">
        <v>10</v>
      </c>
      <c r="C7" s="2" t="s">
        <v>12</v>
      </c>
      <c r="D7" s="2" t="s">
        <v>17</v>
      </c>
      <c r="E7" s="2">
        <v>8</v>
      </c>
      <c r="F7" s="4">
        <v>6680.56</v>
      </c>
      <c r="G7" s="4">
        <v>7348.616</v>
      </c>
      <c r="H7" s="4">
        <v>2672.2240000000002</v>
      </c>
      <c r="I7" s="4">
        <v>1670.14</v>
      </c>
      <c r="J7" s="4">
        <v>1670.14</v>
      </c>
      <c r="K7" s="4">
        <v>6012.5040000000008</v>
      </c>
      <c r="L7" s="4">
        <v>12693.064000000002</v>
      </c>
      <c r="M7" s="4">
        <v>13962.370400000003</v>
      </c>
      <c r="N7" s="8" t="s">
        <v>18</v>
      </c>
    </row>
    <row r="8" spans="2:16" x14ac:dyDescent="0.25">
      <c r="B8" s="1">
        <v>12</v>
      </c>
      <c r="C8" s="2" t="s">
        <v>19</v>
      </c>
      <c r="D8" s="2"/>
      <c r="E8" s="2"/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8"/>
    </row>
    <row r="9" spans="2:16" x14ac:dyDescent="0.25">
      <c r="B9" s="1">
        <v>14</v>
      </c>
      <c r="C9" s="2" t="s">
        <v>20</v>
      </c>
      <c r="D9" s="2" t="s">
        <v>21</v>
      </c>
      <c r="E9" s="2">
        <v>4</v>
      </c>
      <c r="F9" s="4">
        <v>40000</v>
      </c>
      <c r="G9" s="4">
        <v>44000</v>
      </c>
      <c r="H9" s="4">
        <v>16000</v>
      </c>
      <c r="I9" s="4">
        <v>10000</v>
      </c>
      <c r="J9" s="4">
        <v>10000</v>
      </c>
      <c r="K9" s="4">
        <v>36000</v>
      </c>
      <c r="L9" s="4">
        <v>76000</v>
      </c>
      <c r="M9" s="4">
        <v>83600</v>
      </c>
      <c r="N9" s="8" t="s">
        <v>118</v>
      </c>
      <c r="P9" t="s">
        <v>241</v>
      </c>
    </row>
    <row r="10" spans="2:16" x14ac:dyDescent="0.25">
      <c r="B10" s="1">
        <v>15</v>
      </c>
      <c r="C10" s="2" t="s">
        <v>22</v>
      </c>
      <c r="D10" s="2" t="s">
        <v>23</v>
      </c>
      <c r="E10" s="2">
        <v>4</v>
      </c>
      <c r="F10" s="4">
        <v>40000</v>
      </c>
      <c r="G10" s="4">
        <v>44000</v>
      </c>
      <c r="H10" s="4">
        <v>16000</v>
      </c>
      <c r="I10" s="4">
        <v>10000</v>
      </c>
      <c r="J10" s="4">
        <v>10000</v>
      </c>
      <c r="K10" s="4">
        <v>36000</v>
      </c>
      <c r="L10" s="4">
        <v>76000</v>
      </c>
      <c r="M10" s="4">
        <v>83600</v>
      </c>
      <c r="N10" s="8" t="s">
        <v>24</v>
      </c>
      <c r="P10" t="s">
        <v>241</v>
      </c>
    </row>
    <row r="11" spans="2:16" x14ac:dyDescent="0.25">
      <c r="B11" s="1">
        <v>16</v>
      </c>
      <c r="C11" s="2" t="s">
        <v>25</v>
      </c>
      <c r="D11" s="2"/>
      <c r="E11" s="2"/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9"/>
    </row>
    <row r="12" spans="2:16" x14ac:dyDescent="0.25">
      <c r="B12" s="1">
        <v>17</v>
      </c>
      <c r="C12" s="2" t="s">
        <v>12</v>
      </c>
      <c r="D12" s="2"/>
      <c r="E12" s="2"/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9"/>
    </row>
    <row r="13" spans="2:16" x14ac:dyDescent="0.25">
      <c r="B13" s="1">
        <v>18</v>
      </c>
      <c r="C13" s="2" t="s">
        <v>12</v>
      </c>
      <c r="D13" s="2"/>
      <c r="E13" s="2"/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9"/>
    </row>
    <row r="14" spans="2:16" x14ac:dyDescent="0.25">
      <c r="B14" s="1">
        <v>23</v>
      </c>
      <c r="C14" s="2" t="s">
        <v>26</v>
      </c>
      <c r="D14" s="2" t="s">
        <v>27</v>
      </c>
      <c r="E14" s="2">
        <v>120</v>
      </c>
      <c r="F14" s="4">
        <v>6480</v>
      </c>
      <c r="G14" s="4">
        <v>7128</v>
      </c>
      <c r="H14" s="4">
        <v>2592</v>
      </c>
      <c r="I14" s="4">
        <v>1620</v>
      </c>
      <c r="J14" s="4">
        <v>1620</v>
      </c>
      <c r="K14" s="4">
        <v>5832</v>
      </c>
      <c r="L14" s="4">
        <v>12312</v>
      </c>
      <c r="M14" s="4">
        <v>13543.2</v>
      </c>
      <c r="N14" s="8" t="s">
        <v>28</v>
      </c>
    </row>
    <row r="15" spans="2:16" x14ac:dyDescent="0.25">
      <c r="B15" s="1">
        <v>27</v>
      </c>
      <c r="C15" s="2" t="s">
        <v>26</v>
      </c>
      <c r="D15" s="2" t="s">
        <v>29</v>
      </c>
      <c r="E15" s="2">
        <v>600</v>
      </c>
      <c r="F15" s="4">
        <v>36600</v>
      </c>
      <c r="G15" s="4">
        <v>40260</v>
      </c>
      <c r="H15" s="4">
        <v>14640</v>
      </c>
      <c r="I15" s="4">
        <v>9150</v>
      </c>
      <c r="J15" s="4">
        <v>9150</v>
      </c>
      <c r="K15" s="4">
        <v>32940</v>
      </c>
      <c r="L15" s="4">
        <v>69540</v>
      </c>
      <c r="M15" s="4">
        <v>76494</v>
      </c>
      <c r="N15" s="8" t="s">
        <v>30</v>
      </c>
    </row>
    <row r="16" spans="2:16" x14ac:dyDescent="0.25">
      <c r="B16" s="1">
        <v>28</v>
      </c>
      <c r="C16" s="2" t="s">
        <v>26</v>
      </c>
      <c r="D16" s="2" t="s">
        <v>31</v>
      </c>
      <c r="E16" s="2">
        <v>400</v>
      </c>
      <c r="F16" s="4">
        <v>40800</v>
      </c>
      <c r="G16" s="4">
        <v>44880</v>
      </c>
      <c r="H16" s="4">
        <v>16320</v>
      </c>
      <c r="I16" s="4">
        <v>10200</v>
      </c>
      <c r="J16" s="4">
        <v>10200</v>
      </c>
      <c r="K16" s="4">
        <v>36720</v>
      </c>
      <c r="L16" s="4">
        <v>77520</v>
      </c>
      <c r="M16" s="4">
        <v>85272</v>
      </c>
      <c r="N16" s="8" t="s">
        <v>32</v>
      </c>
    </row>
    <row r="17" spans="2:16" x14ac:dyDescent="0.25">
      <c r="B17" s="1">
        <v>29</v>
      </c>
      <c r="C17" s="2" t="s">
        <v>12</v>
      </c>
      <c r="D17" s="2" t="s">
        <v>33</v>
      </c>
      <c r="E17" s="2">
        <v>160</v>
      </c>
      <c r="F17" s="4">
        <v>13600</v>
      </c>
      <c r="G17" s="4">
        <v>14960</v>
      </c>
      <c r="H17" s="4">
        <v>5440</v>
      </c>
      <c r="I17" s="4">
        <v>3400</v>
      </c>
      <c r="J17" s="4">
        <v>3400</v>
      </c>
      <c r="K17" s="4">
        <v>12240</v>
      </c>
      <c r="L17" s="4">
        <v>25840</v>
      </c>
      <c r="M17" s="4">
        <v>28424</v>
      </c>
      <c r="N17" s="8" t="s">
        <v>34</v>
      </c>
    </row>
    <row r="18" spans="2:16" x14ac:dyDescent="0.25">
      <c r="B18" s="1">
        <v>30</v>
      </c>
      <c r="C18" s="2" t="s">
        <v>35</v>
      </c>
      <c r="D18" s="2" t="s">
        <v>36</v>
      </c>
      <c r="E18" s="2">
        <v>720</v>
      </c>
      <c r="F18" s="4">
        <v>84816</v>
      </c>
      <c r="G18" s="4">
        <v>93297.600000000006</v>
      </c>
      <c r="H18" s="4">
        <v>33926.400000000001</v>
      </c>
      <c r="I18" s="4">
        <v>21204</v>
      </c>
      <c r="J18" s="4">
        <v>21204</v>
      </c>
      <c r="K18" s="4">
        <v>76334.399999999994</v>
      </c>
      <c r="L18" s="4">
        <v>161150.39999999999</v>
      </c>
      <c r="M18" s="4">
        <v>177265.44</v>
      </c>
      <c r="N18" s="8" t="s">
        <v>37</v>
      </c>
    </row>
    <row r="19" spans="2:16" x14ac:dyDescent="0.25">
      <c r="B19" s="162">
        <v>31</v>
      </c>
      <c r="C19" s="163" t="s">
        <v>41</v>
      </c>
      <c r="D19" s="163" t="s">
        <v>39</v>
      </c>
      <c r="E19" s="163">
        <v>400</v>
      </c>
      <c r="F19" s="164">
        <v>56000</v>
      </c>
      <c r="G19" s="164">
        <v>61600</v>
      </c>
      <c r="H19" s="164">
        <v>22400</v>
      </c>
      <c r="I19" s="164">
        <v>14000</v>
      </c>
      <c r="J19" s="164">
        <v>14000</v>
      </c>
      <c r="K19" s="164">
        <v>50400</v>
      </c>
      <c r="L19" s="164">
        <v>106400</v>
      </c>
      <c r="M19" s="164">
        <v>117040</v>
      </c>
      <c r="N19" s="165" t="s">
        <v>40</v>
      </c>
    </row>
    <row r="20" spans="2:16" ht="45" x14ac:dyDescent="0.25">
      <c r="B20" s="1">
        <v>33</v>
      </c>
      <c r="C20" s="3" t="s">
        <v>38</v>
      </c>
      <c r="D20" s="2" t="s">
        <v>42</v>
      </c>
      <c r="E20" s="2">
        <v>240000</v>
      </c>
      <c r="F20" s="4">
        <v>1464400</v>
      </c>
      <c r="G20" s="4">
        <v>1610840</v>
      </c>
      <c r="H20" s="4">
        <v>585760</v>
      </c>
      <c r="I20" s="4">
        <v>366100</v>
      </c>
      <c r="J20" s="4">
        <v>366100</v>
      </c>
      <c r="K20" s="4">
        <v>1317960</v>
      </c>
      <c r="L20" s="4">
        <v>2782360</v>
      </c>
      <c r="M20" s="4">
        <v>3060596</v>
      </c>
      <c r="N20" s="8" t="s">
        <v>43</v>
      </c>
      <c r="O20" t="s">
        <v>240</v>
      </c>
    </row>
    <row r="21" spans="2:16" ht="45" x14ac:dyDescent="0.25">
      <c r="B21" s="1">
        <v>34</v>
      </c>
      <c r="C21" s="3" t="s">
        <v>38</v>
      </c>
      <c r="D21" s="2" t="s">
        <v>44</v>
      </c>
      <c r="E21" s="2">
        <v>10400</v>
      </c>
      <c r="F21" s="4">
        <v>470080</v>
      </c>
      <c r="G21" s="4">
        <v>517088</v>
      </c>
      <c r="H21" s="4">
        <v>188032</v>
      </c>
      <c r="I21" s="4">
        <v>117520</v>
      </c>
      <c r="J21" s="4">
        <v>117520</v>
      </c>
      <c r="K21" s="4">
        <v>423072</v>
      </c>
      <c r="L21" s="4">
        <v>893152</v>
      </c>
      <c r="M21" s="4">
        <v>982467.2</v>
      </c>
      <c r="N21" s="8" t="s">
        <v>45</v>
      </c>
    </row>
    <row r="22" spans="2:16" x14ac:dyDescent="0.25">
      <c r="B22" s="1">
        <v>37</v>
      </c>
      <c r="C22" s="2" t="s">
        <v>46</v>
      </c>
      <c r="D22" s="2" t="s">
        <v>47</v>
      </c>
      <c r="E22" s="2">
        <v>32</v>
      </c>
      <c r="F22" s="4">
        <v>46720</v>
      </c>
      <c r="G22" s="4">
        <v>51392</v>
      </c>
      <c r="H22" s="4">
        <v>18688</v>
      </c>
      <c r="I22" s="4">
        <v>11680</v>
      </c>
      <c r="J22" s="4">
        <v>11680</v>
      </c>
      <c r="K22" s="4">
        <v>42048</v>
      </c>
      <c r="L22" s="4">
        <v>88768</v>
      </c>
      <c r="M22" s="4">
        <v>97644.800000000003</v>
      </c>
      <c r="N22" s="8" t="s">
        <v>48</v>
      </c>
    </row>
    <row r="23" spans="2:16" ht="45" x14ac:dyDescent="0.25">
      <c r="B23" s="1">
        <v>38</v>
      </c>
      <c r="C23" s="3" t="s">
        <v>38</v>
      </c>
      <c r="D23" s="2" t="s">
        <v>49</v>
      </c>
      <c r="E23" s="2">
        <v>200</v>
      </c>
      <c r="F23" s="4">
        <v>29200</v>
      </c>
      <c r="G23" s="4">
        <v>32120</v>
      </c>
      <c r="H23" s="4">
        <v>11680</v>
      </c>
      <c r="I23" s="4">
        <v>7300</v>
      </c>
      <c r="J23" s="4">
        <v>7300</v>
      </c>
      <c r="K23" s="4">
        <v>26280</v>
      </c>
      <c r="L23" s="4">
        <v>55480</v>
      </c>
      <c r="M23" s="4">
        <v>61028</v>
      </c>
      <c r="N23" s="8" t="s">
        <v>50</v>
      </c>
    </row>
    <row r="24" spans="2:16" x14ac:dyDescent="0.25">
      <c r="B24" s="7">
        <v>39</v>
      </c>
      <c r="C24" s="2" t="s">
        <v>41</v>
      </c>
      <c r="D24" s="2" t="s">
        <v>51</v>
      </c>
      <c r="E24" s="2">
        <v>4186</v>
      </c>
      <c r="F24" s="4">
        <v>38995</v>
      </c>
      <c r="G24" s="4">
        <v>47573.9</v>
      </c>
      <c r="H24" s="4">
        <v>15598</v>
      </c>
      <c r="I24" s="4">
        <v>9748.75</v>
      </c>
      <c r="J24" s="4">
        <v>9748.75</v>
      </c>
      <c r="K24" s="4">
        <v>35095.5</v>
      </c>
      <c r="L24" s="4">
        <v>74090.5</v>
      </c>
      <c r="M24" s="4">
        <v>90390.41</v>
      </c>
      <c r="N24" s="8" t="s">
        <v>52</v>
      </c>
      <c r="P24" t="s">
        <v>241</v>
      </c>
    </row>
    <row r="25" spans="2:16" x14ac:dyDescent="0.25">
      <c r="B25" s="7">
        <v>43</v>
      </c>
      <c r="C25" s="2" t="s">
        <v>26</v>
      </c>
      <c r="D25" s="2" t="s">
        <v>53</v>
      </c>
      <c r="E25" s="2">
        <v>3</v>
      </c>
      <c r="F25" s="4">
        <v>23520</v>
      </c>
      <c r="G25" s="4">
        <v>28694.400000000001</v>
      </c>
      <c r="H25" s="4">
        <v>9408</v>
      </c>
      <c r="I25" s="4">
        <v>5880</v>
      </c>
      <c r="J25" s="4">
        <v>5880</v>
      </c>
      <c r="K25" s="4">
        <v>21168</v>
      </c>
      <c r="L25" s="4">
        <v>44688</v>
      </c>
      <c r="M25" s="4">
        <v>54519.360000000001</v>
      </c>
      <c r="N25" s="8" t="s">
        <v>54</v>
      </c>
      <c r="O25" t="s">
        <v>240</v>
      </c>
      <c r="P25" t="s">
        <v>241</v>
      </c>
    </row>
    <row r="26" spans="2:16" x14ac:dyDescent="0.25">
      <c r="B26" s="7">
        <v>44</v>
      </c>
      <c r="C26" s="2" t="s">
        <v>26</v>
      </c>
      <c r="D26" s="2" t="s">
        <v>55</v>
      </c>
      <c r="E26" s="2">
        <v>3</v>
      </c>
      <c r="F26" s="4">
        <v>17520</v>
      </c>
      <c r="G26" s="4">
        <v>21374.400000000001</v>
      </c>
      <c r="H26" s="4">
        <v>7008</v>
      </c>
      <c r="I26" s="4">
        <v>4380</v>
      </c>
      <c r="J26" s="4">
        <v>4380</v>
      </c>
      <c r="K26" s="4">
        <v>15768</v>
      </c>
      <c r="L26" s="4">
        <v>33288</v>
      </c>
      <c r="M26" s="4">
        <v>40611.360000000001</v>
      </c>
      <c r="N26" s="8" t="s">
        <v>56</v>
      </c>
      <c r="O26" t="s">
        <v>240</v>
      </c>
      <c r="P26" t="s">
        <v>241</v>
      </c>
    </row>
    <row r="27" spans="2:16" x14ac:dyDescent="0.25">
      <c r="B27" s="1">
        <v>52</v>
      </c>
      <c r="C27" s="2" t="s">
        <v>26</v>
      </c>
      <c r="D27" s="4">
        <v>0</v>
      </c>
      <c r="E27" s="4"/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8"/>
    </row>
    <row r="28" spans="2:16" x14ac:dyDescent="0.25">
      <c r="B28" s="1">
        <v>53</v>
      </c>
      <c r="C28" s="2" t="s">
        <v>26</v>
      </c>
      <c r="D28" s="4">
        <v>0</v>
      </c>
      <c r="E28" s="4"/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8"/>
    </row>
    <row r="29" spans="2:16" x14ac:dyDescent="0.25">
      <c r="B29" s="1">
        <v>54</v>
      </c>
      <c r="C29" s="2" t="s">
        <v>26</v>
      </c>
      <c r="D29" s="4">
        <v>0</v>
      </c>
      <c r="E29" s="4"/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8"/>
    </row>
    <row r="30" spans="2:16" x14ac:dyDescent="0.25">
      <c r="B30" s="1">
        <v>56</v>
      </c>
      <c r="C30" s="2" t="s">
        <v>26</v>
      </c>
      <c r="D30" s="4">
        <v>0</v>
      </c>
      <c r="E30" s="4"/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8"/>
    </row>
    <row r="31" spans="2:16" x14ac:dyDescent="0.25">
      <c r="B31" s="1">
        <v>57</v>
      </c>
      <c r="C31" s="2" t="s">
        <v>41</v>
      </c>
      <c r="D31" s="4">
        <v>0</v>
      </c>
      <c r="E31" s="4"/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8"/>
    </row>
    <row r="32" spans="2:16" x14ac:dyDescent="0.25">
      <c r="N32" s="10"/>
    </row>
    <row r="33" spans="6:14" x14ac:dyDescent="0.25">
      <c r="F33" s="5">
        <v>2518367.2400000002</v>
      </c>
      <c r="G33" s="5">
        <v>2779808.1639999999</v>
      </c>
      <c r="H33" s="5">
        <v>1007346.8959999999</v>
      </c>
      <c r="I33" s="5">
        <v>629591.81000000006</v>
      </c>
      <c r="J33" s="5">
        <v>629591.81000000006</v>
      </c>
      <c r="K33" s="5">
        <v>2266530.5159999998</v>
      </c>
      <c r="L33" s="5">
        <v>4784897.7560000001</v>
      </c>
      <c r="M33" s="5">
        <v>5281635.5116000008</v>
      </c>
    </row>
    <row r="37" spans="6:14" x14ac:dyDescent="0.25">
      <c r="L37" t="s">
        <v>242</v>
      </c>
      <c r="M37" s="166">
        <f>L9+L10+L24+L26</f>
        <v>259378.5</v>
      </c>
      <c r="N37" s="6" t="s">
        <v>243</v>
      </c>
    </row>
  </sheetData>
  <pageMargins left="0" right="0" top="0.74803149606299213" bottom="0.74803149606299213" header="0.31496062992125984" footer="0.31496062992125984"/>
  <pageSetup paperSize="8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tabSelected="1" workbookViewId="0">
      <pane xSplit="10" ySplit="9" topLeftCell="K67" activePane="bottomRight" state="frozen"/>
      <selection pane="topRight" activeCell="K1" sqref="K1"/>
      <selection pane="bottomLeft" activeCell="A10" sqref="A10"/>
      <selection pane="bottomRight" activeCell="E70" sqref="E70"/>
    </sheetView>
  </sheetViews>
  <sheetFormatPr defaultRowHeight="15" x14ac:dyDescent="0.25"/>
  <cols>
    <col min="2" max="2" width="9.140625" customWidth="1"/>
    <col min="3" max="3" width="23.7109375" customWidth="1"/>
    <col min="4" max="4" width="10.5703125" bestFit="1" customWidth="1"/>
    <col min="5" max="5" width="9.42578125" bestFit="1" customWidth="1"/>
    <col min="6" max="6" width="11" bestFit="1" customWidth="1"/>
    <col min="7" max="7" width="26.42578125" customWidth="1"/>
    <col min="8" max="8" width="12" customWidth="1"/>
    <col min="9" max="9" width="11.5703125" customWidth="1"/>
    <col min="10" max="10" width="16.85546875" customWidth="1"/>
    <col min="14" max="14" width="12.7109375" customWidth="1"/>
    <col min="15" max="15" width="14.140625" style="15" customWidth="1"/>
    <col min="16" max="16" width="9.140625" style="16"/>
    <col min="17" max="17" width="13.28515625" style="16" bestFit="1" customWidth="1"/>
    <col min="18" max="24" width="13.28515625" style="16" customWidth="1"/>
    <col min="25" max="25" width="14.42578125" style="16" customWidth="1"/>
    <col min="26" max="26" width="18" style="16" bestFit="1" customWidth="1"/>
    <col min="27" max="27" width="18" style="16" customWidth="1"/>
    <col min="28" max="28" width="9.140625" style="16"/>
  </cols>
  <sheetData>
    <row r="1" spans="1:28" ht="14.45" customHeight="1" x14ac:dyDescent="0.25">
      <c r="A1" s="14"/>
      <c r="B1" s="14"/>
      <c r="C1" s="14"/>
      <c r="D1" s="14"/>
      <c r="E1" s="14"/>
      <c r="F1" s="14"/>
      <c r="G1" s="14"/>
      <c r="H1" s="14"/>
      <c r="I1" s="14"/>
    </row>
    <row r="2" spans="1:28" ht="75" x14ac:dyDescent="0.25">
      <c r="A2" s="17" t="s">
        <v>58</v>
      </c>
      <c r="B2" s="17" t="s">
        <v>59</v>
      </c>
      <c r="C2" s="17" t="s">
        <v>60</v>
      </c>
      <c r="D2" s="17" t="s">
        <v>61</v>
      </c>
      <c r="E2" s="17" t="s">
        <v>62</v>
      </c>
      <c r="F2" s="17" t="s">
        <v>63</v>
      </c>
      <c r="G2" s="17" t="s">
        <v>64</v>
      </c>
      <c r="H2" s="18" t="s">
        <v>65</v>
      </c>
      <c r="I2" s="18" t="s">
        <v>66</v>
      </c>
      <c r="J2" s="17" t="s">
        <v>67</v>
      </c>
      <c r="K2" s="17" t="s">
        <v>68</v>
      </c>
      <c r="L2" s="17" t="s">
        <v>69</v>
      </c>
      <c r="M2" s="17" t="s">
        <v>70</v>
      </c>
      <c r="N2" s="17" t="s">
        <v>71</v>
      </c>
      <c r="O2" s="17" t="s">
        <v>72</v>
      </c>
      <c r="P2" s="17" t="s">
        <v>73</v>
      </c>
      <c r="Q2" s="17" t="s">
        <v>74</v>
      </c>
      <c r="R2" s="17" t="s">
        <v>75</v>
      </c>
      <c r="S2" s="17" t="s">
        <v>76</v>
      </c>
      <c r="T2" s="17" t="s">
        <v>77</v>
      </c>
      <c r="U2" s="17" t="s">
        <v>78</v>
      </c>
      <c r="V2" s="19" t="s">
        <v>79</v>
      </c>
      <c r="W2" s="17" t="s">
        <v>80</v>
      </c>
      <c r="X2" s="17" t="s">
        <v>81</v>
      </c>
      <c r="Y2" s="17" t="s">
        <v>82</v>
      </c>
      <c r="Z2" s="20" t="s">
        <v>83</v>
      </c>
      <c r="AA2" s="20" t="s">
        <v>84</v>
      </c>
      <c r="AB2" s="21"/>
    </row>
    <row r="3" spans="1:28" ht="14.25" customHeight="1" x14ac:dyDescent="0.25">
      <c r="A3" s="22">
        <v>2</v>
      </c>
      <c r="B3" s="23"/>
      <c r="C3" s="24" t="s">
        <v>85</v>
      </c>
      <c r="D3" s="25"/>
      <c r="E3" s="26">
        <v>260</v>
      </c>
      <c r="F3" s="27"/>
      <c r="G3" s="28" t="s">
        <v>86</v>
      </c>
      <c r="H3" s="29"/>
      <c r="I3" s="29">
        <v>260</v>
      </c>
      <c r="J3" s="30"/>
      <c r="K3" s="11"/>
      <c r="L3" s="11">
        <v>10</v>
      </c>
      <c r="M3" s="31"/>
      <c r="N3" s="32">
        <f>L3*4</f>
        <v>40</v>
      </c>
      <c r="O3" s="33">
        <f>I3*N3+M5*H5+M6*H6</f>
        <v>55600</v>
      </c>
      <c r="P3" s="34">
        <v>0.1</v>
      </c>
      <c r="Q3" s="35">
        <f>O3*0.1+O3</f>
        <v>61160</v>
      </c>
      <c r="R3" s="35">
        <f>O3*40%</f>
        <v>22240</v>
      </c>
      <c r="S3" s="35">
        <f>O3/4</f>
        <v>13900</v>
      </c>
      <c r="T3" s="35">
        <f>O3/4</f>
        <v>13900</v>
      </c>
      <c r="U3" s="35">
        <f>R3+S3+T3</f>
        <v>50040</v>
      </c>
      <c r="V3" s="36">
        <f>U3+O3</f>
        <v>105640</v>
      </c>
      <c r="W3" s="35">
        <f>(V3*P3)+V3</f>
        <v>116204</v>
      </c>
      <c r="X3" s="169" t="s">
        <v>13</v>
      </c>
      <c r="Y3" s="170" t="s">
        <v>14</v>
      </c>
      <c r="Z3" s="37">
        <v>13342400150</v>
      </c>
      <c r="AA3" s="37"/>
      <c r="AB3" s="38"/>
    </row>
    <row r="4" spans="1:28" ht="25.5" x14ac:dyDescent="0.25">
      <c r="A4" s="22">
        <v>2</v>
      </c>
      <c r="B4" s="39" t="s">
        <v>87</v>
      </c>
      <c r="C4" s="40" t="s">
        <v>88</v>
      </c>
      <c r="D4" s="41">
        <v>700</v>
      </c>
      <c r="E4" s="41">
        <v>260</v>
      </c>
      <c r="F4" s="42"/>
      <c r="G4" s="43" t="s">
        <v>86</v>
      </c>
      <c r="H4" s="44">
        <v>690</v>
      </c>
      <c r="I4" s="44"/>
      <c r="J4" s="1"/>
      <c r="K4" s="45">
        <v>0</v>
      </c>
      <c r="L4" s="45"/>
      <c r="M4" s="31">
        <f t="shared" ref="M4:N41" si="0">K4*4</f>
        <v>0</v>
      </c>
      <c r="N4" s="32">
        <f t="shared" si="0"/>
        <v>0</v>
      </c>
      <c r="O4" s="46"/>
      <c r="P4" s="47"/>
      <c r="Q4" s="48"/>
      <c r="R4" s="48"/>
      <c r="S4" s="48"/>
      <c r="T4" s="48"/>
      <c r="U4" s="48"/>
      <c r="V4" s="49"/>
      <c r="W4" s="48"/>
      <c r="X4" s="169"/>
      <c r="Y4" s="170"/>
      <c r="Z4" s="38"/>
      <c r="AA4" s="38"/>
      <c r="AB4" s="38"/>
    </row>
    <row r="5" spans="1:28" ht="25.5" x14ac:dyDescent="0.25">
      <c r="A5" s="22">
        <v>2</v>
      </c>
      <c r="B5" s="39" t="s">
        <v>89</v>
      </c>
      <c r="C5" s="50" t="s">
        <v>90</v>
      </c>
      <c r="D5" s="41">
        <v>1000</v>
      </c>
      <c r="E5" s="41">
        <v>260</v>
      </c>
      <c r="F5" s="42"/>
      <c r="G5" s="43" t="s">
        <v>86</v>
      </c>
      <c r="H5" s="44">
        <v>990</v>
      </c>
      <c r="I5" s="44"/>
      <c r="J5" s="1"/>
      <c r="K5" s="45">
        <v>8</v>
      </c>
      <c r="L5" s="45"/>
      <c r="M5" s="31">
        <f>K5*4</f>
        <v>32</v>
      </c>
      <c r="N5" s="32">
        <f t="shared" si="0"/>
        <v>0</v>
      </c>
      <c r="O5" s="51">
        <f>M5*I3+M5*H5</f>
        <v>40000</v>
      </c>
      <c r="P5" s="47">
        <v>0.1</v>
      </c>
      <c r="Q5" s="52">
        <f t="shared" ref="Q5:Q6" si="1">O5*0.1+O5</f>
        <v>44000</v>
      </c>
      <c r="R5" s="52">
        <f t="shared" ref="R5:R6" si="2">O5*40%</f>
        <v>16000</v>
      </c>
      <c r="S5" s="52">
        <f t="shared" ref="S5:S6" si="3">O5/4</f>
        <v>10000</v>
      </c>
      <c r="T5" s="52">
        <f t="shared" ref="T5:T6" si="4">O5/4</f>
        <v>10000</v>
      </c>
      <c r="U5" s="52">
        <f t="shared" ref="U5:U6" si="5">R5+S5+T5</f>
        <v>36000</v>
      </c>
      <c r="V5" s="53">
        <f>U5+O5</f>
        <v>76000</v>
      </c>
      <c r="W5" s="52">
        <f t="shared" ref="W5:W6" si="6">(V5*P5)+V5</f>
        <v>83600</v>
      </c>
      <c r="X5" s="169"/>
      <c r="Y5" s="170"/>
      <c r="Z5" s="54"/>
      <c r="AA5" s="55" t="s">
        <v>91</v>
      </c>
      <c r="AB5" s="38"/>
    </row>
    <row r="6" spans="1:28" ht="26.25" thickBot="1" x14ac:dyDescent="0.3">
      <c r="A6" s="22">
        <v>2</v>
      </c>
      <c r="B6" s="39" t="s">
        <v>92</v>
      </c>
      <c r="C6" s="50" t="s">
        <v>93</v>
      </c>
      <c r="D6" s="41">
        <v>1700</v>
      </c>
      <c r="E6" s="41">
        <v>260</v>
      </c>
      <c r="F6" s="42"/>
      <c r="G6" s="43" t="s">
        <v>86</v>
      </c>
      <c r="H6" s="44">
        <v>1690</v>
      </c>
      <c r="I6" s="44"/>
      <c r="J6" s="1"/>
      <c r="K6" s="45">
        <v>2</v>
      </c>
      <c r="L6" s="45"/>
      <c r="M6" s="31">
        <f t="shared" si="0"/>
        <v>8</v>
      </c>
      <c r="N6" s="32">
        <f t="shared" si="0"/>
        <v>0</v>
      </c>
      <c r="O6" s="51">
        <f>M6*I3+M6*H6</f>
        <v>15600</v>
      </c>
      <c r="P6" s="47">
        <v>0.1</v>
      </c>
      <c r="Q6" s="52">
        <f t="shared" si="1"/>
        <v>17160</v>
      </c>
      <c r="R6" s="52">
        <f t="shared" si="2"/>
        <v>6240</v>
      </c>
      <c r="S6" s="52">
        <f t="shared" si="3"/>
        <v>3900</v>
      </c>
      <c r="T6" s="52">
        <f t="shared" si="4"/>
        <v>3900</v>
      </c>
      <c r="U6" s="52">
        <f t="shared" si="5"/>
        <v>14040</v>
      </c>
      <c r="V6" s="53">
        <f t="shared" ref="V6" si="7">U6+O6</f>
        <v>29640</v>
      </c>
      <c r="W6" s="52">
        <f t="shared" si="6"/>
        <v>32604</v>
      </c>
      <c r="X6" s="169"/>
      <c r="Y6" s="170"/>
      <c r="Z6" s="38"/>
      <c r="AA6" s="55"/>
      <c r="AB6" s="38"/>
    </row>
    <row r="7" spans="1:28" ht="39" thickBot="1" x14ac:dyDescent="0.3">
      <c r="A7" s="56">
        <v>5</v>
      </c>
      <c r="B7" s="57"/>
      <c r="C7" s="58" t="s">
        <v>94</v>
      </c>
      <c r="D7" s="25"/>
      <c r="E7" s="26">
        <v>260</v>
      </c>
      <c r="F7" s="27"/>
      <c r="G7" s="28" t="s">
        <v>86</v>
      </c>
      <c r="H7" s="29"/>
      <c r="I7" s="29">
        <v>260</v>
      </c>
      <c r="J7" s="30"/>
      <c r="K7" s="11"/>
      <c r="L7" s="11">
        <v>27</v>
      </c>
      <c r="M7" s="31">
        <f t="shared" si="0"/>
        <v>0</v>
      </c>
      <c r="N7" s="32">
        <f t="shared" si="0"/>
        <v>108</v>
      </c>
      <c r="O7" s="59">
        <f>N7*I7+M9*H9+M10*H10+M15*H15</f>
        <v>47355.68</v>
      </c>
      <c r="P7" s="34">
        <v>0.1</v>
      </c>
      <c r="Q7" s="35">
        <f>O7*0.1+O7</f>
        <v>52091.248</v>
      </c>
      <c r="R7" s="35">
        <f>O7*40%</f>
        <v>18942.272000000001</v>
      </c>
      <c r="S7" s="35">
        <f>O7/4</f>
        <v>11838.92</v>
      </c>
      <c r="T7" s="35">
        <f>O7/4</f>
        <v>11838.92</v>
      </c>
      <c r="U7" s="35">
        <f>R7+S7+T7</f>
        <v>42620.112000000001</v>
      </c>
      <c r="V7" s="36">
        <f>U7+O7</f>
        <v>89975.792000000001</v>
      </c>
      <c r="W7" s="35">
        <f>(V7*P7)+V7</f>
        <v>98973.371199999994</v>
      </c>
      <c r="X7" s="169" t="s">
        <v>15</v>
      </c>
      <c r="Y7" s="170" t="s">
        <v>16</v>
      </c>
      <c r="Z7" s="37">
        <v>13342400150</v>
      </c>
      <c r="AA7" s="37"/>
      <c r="AB7" s="38"/>
    </row>
    <row r="8" spans="1:28" ht="38.25" x14ac:dyDescent="0.25">
      <c r="A8" s="60">
        <v>5</v>
      </c>
      <c r="B8" s="39">
        <v>1</v>
      </c>
      <c r="C8" s="61" t="s">
        <v>95</v>
      </c>
      <c r="D8" s="41">
        <v>160</v>
      </c>
      <c r="E8" s="41">
        <v>260</v>
      </c>
      <c r="F8" s="42"/>
      <c r="G8" s="43" t="s">
        <v>86</v>
      </c>
      <c r="H8" s="44">
        <v>158.63</v>
      </c>
      <c r="I8" s="44"/>
      <c r="J8" s="1"/>
      <c r="K8" s="62">
        <v>0</v>
      </c>
      <c r="L8" s="45"/>
      <c r="M8" s="31">
        <f t="shared" si="0"/>
        <v>0</v>
      </c>
      <c r="N8" s="32">
        <f t="shared" si="0"/>
        <v>0</v>
      </c>
      <c r="O8" s="46"/>
      <c r="P8" s="47"/>
      <c r="Q8" s="48"/>
      <c r="R8" s="48"/>
      <c r="S8" s="48"/>
      <c r="T8" s="48"/>
      <c r="U8" s="48"/>
      <c r="V8" s="63"/>
      <c r="W8" s="48"/>
      <c r="X8" s="169"/>
      <c r="Y8" s="170"/>
      <c r="Z8" s="38"/>
      <c r="AA8" s="38"/>
      <c r="AB8" s="38"/>
    </row>
    <row r="9" spans="1:28" ht="38.25" x14ac:dyDescent="0.25">
      <c r="A9" s="60">
        <v>5</v>
      </c>
      <c r="B9" s="39">
        <v>2</v>
      </c>
      <c r="C9" s="61" t="s">
        <v>96</v>
      </c>
      <c r="D9" s="41">
        <v>170</v>
      </c>
      <c r="E9" s="41">
        <v>260</v>
      </c>
      <c r="F9" s="42"/>
      <c r="G9" s="43" t="s">
        <v>86</v>
      </c>
      <c r="H9" s="44">
        <v>166.63</v>
      </c>
      <c r="I9" s="44"/>
      <c r="J9" s="1"/>
      <c r="K9" s="62">
        <v>18</v>
      </c>
      <c r="L9" s="45"/>
      <c r="M9" s="31">
        <f t="shared" si="0"/>
        <v>72</v>
      </c>
      <c r="N9" s="32">
        <f t="shared" si="0"/>
        <v>0</v>
      </c>
      <c r="O9" s="51">
        <f>M9*I7+M9*H9</f>
        <v>30717.360000000001</v>
      </c>
      <c r="P9" s="47">
        <v>0.1</v>
      </c>
      <c r="Q9" s="52">
        <f t="shared" ref="Q9:Q10" si="8">O9*0.1+O9</f>
        <v>33789.095999999998</v>
      </c>
      <c r="R9" s="52">
        <f t="shared" ref="R9:R10" si="9">O9*40%</f>
        <v>12286.944000000001</v>
      </c>
      <c r="S9" s="52">
        <f t="shared" ref="S9:S10" si="10">O9/4</f>
        <v>7679.34</v>
      </c>
      <c r="T9" s="52">
        <f t="shared" ref="T9:T10" si="11">O9/4</f>
        <v>7679.34</v>
      </c>
      <c r="U9" s="52">
        <f t="shared" ref="U9:U10" si="12">R9+S9+T9</f>
        <v>27645.624</v>
      </c>
      <c r="V9" s="53">
        <f>U9+O9</f>
        <v>58362.983999999997</v>
      </c>
      <c r="W9" s="52">
        <f t="shared" ref="W9:W10" si="13">(V9*P9)+V9</f>
        <v>64199.282399999996</v>
      </c>
      <c r="X9" s="169"/>
      <c r="Y9" s="170"/>
      <c r="Z9" s="38"/>
      <c r="AA9" s="55" t="s">
        <v>97</v>
      </c>
      <c r="AB9" s="38"/>
    </row>
    <row r="10" spans="1:28" ht="38.25" x14ac:dyDescent="0.25">
      <c r="A10" s="60">
        <v>5</v>
      </c>
      <c r="B10" s="39">
        <v>3</v>
      </c>
      <c r="C10" s="64" t="s">
        <v>98</v>
      </c>
      <c r="D10" s="41">
        <v>187</v>
      </c>
      <c r="E10" s="41">
        <v>260</v>
      </c>
      <c r="F10" s="42"/>
      <c r="G10" s="43" t="s">
        <v>86</v>
      </c>
      <c r="H10" s="44">
        <v>186.62</v>
      </c>
      <c r="I10" s="44"/>
      <c r="J10" s="1"/>
      <c r="K10" s="62">
        <v>2</v>
      </c>
      <c r="L10" s="45"/>
      <c r="M10" s="31">
        <f t="shared" si="0"/>
        <v>8</v>
      </c>
      <c r="N10" s="32">
        <f t="shared" si="0"/>
        <v>0</v>
      </c>
      <c r="O10" s="51">
        <f>M10*I7+M10*H10</f>
        <v>3572.96</v>
      </c>
      <c r="P10" s="47">
        <v>0.1</v>
      </c>
      <c r="Q10" s="52">
        <f t="shared" si="8"/>
        <v>3930.2560000000003</v>
      </c>
      <c r="R10" s="52">
        <f t="shared" si="9"/>
        <v>1429.1840000000002</v>
      </c>
      <c r="S10" s="52">
        <f t="shared" si="10"/>
        <v>893.24</v>
      </c>
      <c r="T10" s="52">
        <f t="shared" si="11"/>
        <v>893.24</v>
      </c>
      <c r="U10" s="52">
        <f t="shared" si="12"/>
        <v>3215.6639999999998</v>
      </c>
      <c r="V10" s="53">
        <f t="shared" ref="V10" si="14">U10+O10</f>
        <v>6788.6239999999998</v>
      </c>
      <c r="W10" s="52">
        <f t="shared" si="13"/>
        <v>7467.4863999999998</v>
      </c>
      <c r="X10" s="169"/>
      <c r="Y10" s="170"/>
      <c r="Z10" s="38"/>
      <c r="AA10" s="55"/>
      <c r="AB10" s="38"/>
    </row>
    <row r="11" spans="1:28" ht="38.25" x14ac:dyDescent="0.25">
      <c r="A11" s="60">
        <v>5</v>
      </c>
      <c r="B11" s="39">
        <v>4</v>
      </c>
      <c r="C11" s="61" t="s">
        <v>99</v>
      </c>
      <c r="D11" s="41">
        <v>191</v>
      </c>
      <c r="E11" s="41">
        <v>260</v>
      </c>
      <c r="F11" s="42"/>
      <c r="G11" s="43" t="s">
        <v>86</v>
      </c>
      <c r="H11" s="44">
        <v>190.62</v>
      </c>
      <c r="I11" s="44"/>
      <c r="J11" s="1"/>
      <c r="K11" s="62">
        <v>0</v>
      </c>
      <c r="L11" s="45"/>
      <c r="M11" s="31">
        <f t="shared" si="0"/>
        <v>0</v>
      </c>
      <c r="N11" s="32">
        <f t="shared" si="0"/>
        <v>0</v>
      </c>
      <c r="O11" s="46"/>
      <c r="P11" s="47"/>
      <c r="Q11" s="48"/>
      <c r="R11" s="48"/>
      <c r="S11" s="48"/>
      <c r="T11" s="48"/>
      <c r="U11" s="48"/>
      <c r="V11" s="63"/>
      <c r="W11" s="48"/>
      <c r="X11" s="169"/>
      <c r="Y11" s="170"/>
      <c r="Z11" s="38"/>
      <c r="AA11" s="38"/>
      <c r="AB11" s="38"/>
    </row>
    <row r="12" spans="1:28" ht="38.25" x14ac:dyDescent="0.25">
      <c r="A12" s="60">
        <v>5</v>
      </c>
      <c r="B12" s="39">
        <v>5</v>
      </c>
      <c r="C12" s="61" t="s">
        <v>100</v>
      </c>
      <c r="D12" s="41">
        <v>195</v>
      </c>
      <c r="E12" s="41">
        <v>260</v>
      </c>
      <c r="F12" s="42"/>
      <c r="G12" s="43" t="s">
        <v>86</v>
      </c>
      <c r="H12" s="44">
        <v>194.62</v>
      </c>
      <c r="I12" s="44"/>
      <c r="J12" s="1"/>
      <c r="K12" s="62">
        <v>0</v>
      </c>
      <c r="L12" s="45"/>
      <c r="M12" s="31">
        <f t="shared" si="0"/>
        <v>0</v>
      </c>
      <c r="N12" s="32">
        <f t="shared" si="0"/>
        <v>0</v>
      </c>
      <c r="O12" s="46"/>
      <c r="P12" s="47"/>
      <c r="Q12" s="48"/>
      <c r="R12" s="48"/>
      <c r="S12" s="48"/>
      <c r="T12" s="48"/>
      <c r="U12" s="48"/>
      <c r="V12" s="63"/>
      <c r="W12" s="48"/>
      <c r="X12" s="169"/>
      <c r="Y12" s="170"/>
      <c r="Z12" s="38"/>
      <c r="AA12" s="38"/>
      <c r="AB12" s="38"/>
    </row>
    <row r="13" spans="1:28" ht="38.25" x14ac:dyDescent="0.25">
      <c r="A13" s="60">
        <v>5</v>
      </c>
      <c r="B13" s="39">
        <v>6</v>
      </c>
      <c r="C13" s="61" t="s">
        <v>101</v>
      </c>
      <c r="D13" s="41">
        <v>199</v>
      </c>
      <c r="E13" s="41">
        <v>260</v>
      </c>
      <c r="F13" s="42"/>
      <c r="G13" s="43" t="s">
        <v>86</v>
      </c>
      <c r="H13" s="44">
        <v>198.62</v>
      </c>
      <c r="I13" s="44"/>
      <c r="J13" s="1"/>
      <c r="K13" s="62">
        <v>0</v>
      </c>
      <c r="L13" s="45"/>
      <c r="M13" s="31">
        <f t="shared" si="0"/>
        <v>0</v>
      </c>
      <c r="N13" s="32">
        <f t="shared" si="0"/>
        <v>0</v>
      </c>
      <c r="O13" s="46"/>
      <c r="P13" s="47"/>
      <c r="Q13" s="48"/>
      <c r="R13" s="48"/>
      <c r="S13" s="48"/>
      <c r="T13" s="48"/>
      <c r="U13" s="48"/>
      <c r="V13" s="63"/>
      <c r="W13" s="48"/>
      <c r="X13" s="169"/>
      <c r="Y13" s="170"/>
      <c r="Z13" s="38"/>
      <c r="AA13" s="38"/>
      <c r="AB13" s="38"/>
    </row>
    <row r="14" spans="1:28" ht="38.25" x14ac:dyDescent="0.25">
      <c r="A14" s="60">
        <v>5</v>
      </c>
      <c r="B14" s="39">
        <v>7</v>
      </c>
      <c r="C14" s="61" t="s">
        <v>102</v>
      </c>
      <c r="D14" s="41">
        <v>203</v>
      </c>
      <c r="E14" s="41">
        <v>260</v>
      </c>
      <c r="F14" s="42"/>
      <c r="G14" s="43" t="s">
        <v>86</v>
      </c>
      <c r="H14" s="44">
        <v>202.62</v>
      </c>
      <c r="I14" s="44"/>
      <c r="J14" s="1"/>
      <c r="K14" s="62">
        <v>0</v>
      </c>
      <c r="L14" s="45"/>
      <c r="M14" s="31">
        <f t="shared" si="0"/>
        <v>0</v>
      </c>
      <c r="N14" s="32">
        <f t="shared" si="0"/>
        <v>0</v>
      </c>
      <c r="O14" s="46"/>
      <c r="P14" s="47"/>
      <c r="Q14" s="48"/>
      <c r="R14" s="48"/>
      <c r="S14" s="48"/>
      <c r="T14" s="48"/>
      <c r="U14" s="48"/>
      <c r="V14" s="63"/>
      <c r="W14" s="48"/>
      <c r="X14" s="169"/>
      <c r="Y14" s="170"/>
      <c r="Z14" s="38"/>
      <c r="AA14" s="38"/>
      <c r="AB14" s="38"/>
    </row>
    <row r="15" spans="1:28" ht="38.25" x14ac:dyDescent="0.25">
      <c r="A15" s="60">
        <v>5</v>
      </c>
      <c r="B15" s="39">
        <v>8</v>
      </c>
      <c r="C15" s="64" t="s">
        <v>103</v>
      </c>
      <c r="D15" s="41">
        <v>207</v>
      </c>
      <c r="E15" s="41">
        <v>260</v>
      </c>
      <c r="F15" s="42"/>
      <c r="G15" s="43" t="s">
        <v>86</v>
      </c>
      <c r="H15" s="44">
        <v>206.62</v>
      </c>
      <c r="I15" s="44"/>
      <c r="J15" s="1"/>
      <c r="K15" s="62">
        <v>7</v>
      </c>
      <c r="L15" s="45"/>
      <c r="M15" s="31">
        <f t="shared" si="0"/>
        <v>28</v>
      </c>
      <c r="N15" s="32">
        <f t="shared" si="0"/>
        <v>0</v>
      </c>
      <c r="O15" s="51">
        <f>M15*I7+M15*H15</f>
        <v>13065.36</v>
      </c>
      <c r="P15" s="47">
        <v>0.1</v>
      </c>
      <c r="Q15" s="52">
        <f t="shared" ref="Q15" si="15">O15*0.1+O15</f>
        <v>14371.896000000001</v>
      </c>
      <c r="R15" s="52">
        <f t="shared" ref="R15" si="16">O15*40%</f>
        <v>5226.1440000000002</v>
      </c>
      <c r="S15" s="52">
        <f t="shared" ref="S15" si="17">O15/4</f>
        <v>3266.34</v>
      </c>
      <c r="T15" s="52">
        <f t="shared" ref="T15" si="18">O15/4</f>
        <v>3266.34</v>
      </c>
      <c r="U15" s="52">
        <f t="shared" ref="U15" si="19">R15+S15+T15</f>
        <v>11758.824000000001</v>
      </c>
      <c r="V15" s="53">
        <f t="shared" ref="V15" si="20">U15+O15</f>
        <v>24824.184000000001</v>
      </c>
      <c r="W15" s="52">
        <f t="shared" ref="W15" si="21">(V15*P15)+V15</f>
        <v>27306.602400000003</v>
      </c>
      <c r="X15" s="169"/>
      <c r="Y15" s="170"/>
      <c r="Z15" s="38"/>
      <c r="AA15" s="55"/>
      <c r="AB15" s="38"/>
    </row>
    <row r="16" spans="1:28" ht="38.25" x14ac:dyDescent="0.25">
      <c r="A16" s="60">
        <v>5</v>
      </c>
      <c r="B16" s="39">
        <v>9</v>
      </c>
      <c r="C16" s="64" t="s">
        <v>104</v>
      </c>
      <c r="D16" s="41">
        <v>211</v>
      </c>
      <c r="E16" s="41">
        <v>260</v>
      </c>
      <c r="F16" s="42"/>
      <c r="G16" s="43" t="s">
        <v>86</v>
      </c>
      <c r="H16" s="44">
        <v>210.62</v>
      </c>
      <c r="I16" s="44"/>
      <c r="J16" s="1"/>
      <c r="K16" s="62">
        <v>0</v>
      </c>
      <c r="L16" s="45"/>
      <c r="M16" s="31">
        <f t="shared" si="0"/>
        <v>0</v>
      </c>
      <c r="N16" s="32">
        <f t="shared" si="0"/>
        <v>0</v>
      </c>
      <c r="O16" s="46"/>
      <c r="P16" s="47"/>
      <c r="Q16" s="48"/>
      <c r="R16" s="48"/>
      <c r="S16" s="48"/>
      <c r="T16" s="48"/>
      <c r="U16" s="48"/>
      <c r="V16" s="63"/>
      <c r="W16" s="48"/>
      <c r="X16" s="169"/>
      <c r="Y16" s="170"/>
      <c r="Z16" s="38"/>
      <c r="AA16" s="38"/>
      <c r="AB16" s="38"/>
    </row>
    <row r="17" spans="1:28" ht="38.25" x14ac:dyDescent="0.25">
      <c r="A17" s="60">
        <v>5</v>
      </c>
      <c r="B17" s="39">
        <v>10</v>
      </c>
      <c r="C17" s="61" t="s">
        <v>105</v>
      </c>
      <c r="D17" s="41">
        <v>227</v>
      </c>
      <c r="E17" s="41">
        <v>260</v>
      </c>
      <c r="F17" s="42"/>
      <c r="G17" s="43" t="s">
        <v>86</v>
      </c>
      <c r="H17" s="44">
        <v>226.61</v>
      </c>
      <c r="I17" s="44"/>
      <c r="J17" s="1"/>
      <c r="K17" s="62">
        <v>0</v>
      </c>
      <c r="L17" s="45"/>
      <c r="M17" s="31">
        <f t="shared" si="0"/>
        <v>0</v>
      </c>
      <c r="N17" s="32">
        <f t="shared" si="0"/>
        <v>0</v>
      </c>
      <c r="O17" s="46"/>
      <c r="P17" s="47"/>
      <c r="Q17" s="48"/>
      <c r="R17" s="48"/>
      <c r="S17" s="48"/>
      <c r="T17" s="48"/>
      <c r="U17" s="48"/>
      <c r="V17" s="63"/>
      <c r="W17" s="48"/>
      <c r="X17" s="169"/>
      <c r="Y17" s="170"/>
      <c r="Z17" s="38"/>
      <c r="AA17" s="38"/>
      <c r="AB17" s="38"/>
    </row>
    <row r="18" spans="1:28" ht="38.25" x14ac:dyDescent="0.25">
      <c r="A18" s="60">
        <v>5</v>
      </c>
      <c r="B18" s="39">
        <v>11</v>
      </c>
      <c r="C18" s="61" t="s">
        <v>106</v>
      </c>
      <c r="D18" s="41">
        <v>234</v>
      </c>
      <c r="E18" s="41">
        <v>260</v>
      </c>
      <c r="F18" s="42"/>
      <c r="G18" s="43" t="s">
        <v>86</v>
      </c>
      <c r="H18" s="44">
        <v>233.62</v>
      </c>
      <c r="I18" s="44"/>
      <c r="J18" s="1"/>
      <c r="K18" s="62">
        <v>0</v>
      </c>
      <c r="L18" s="45"/>
      <c r="M18" s="31">
        <f t="shared" si="0"/>
        <v>0</v>
      </c>
      <c r="N18" s="32">
        <f t="shared" si="0"/>
        <v>0</v>
      </c>
      <c r="O18" s="46"/>
      <c r="P18" s="47"/>
      <c r="Q18" s="48"/>
      <c r="R18" s="48"/>
      <c r="S18" s="48"/>
      <c r="T18" s="48"/>
      <c r="U18" s="48"/>
      <c r="V18" s="63"/>
      <c r="W18" s="48"/>
      <c r="X18" s="169"/>
      <c r="Y18" s="170"/>
      <c r="Z18" s="38"/>
      <c r="AA18" s="38"/>
      <c r="AB18" s="38"/>
    </row>
    <row r="19" spans="1:28" ht="38.25" x14ac:dyDescent="0.25">
      <c r="A19" s="60">
        <v>5</v>
      </c>
      <c r="B19" s="39">
        <v>12</v>
      </c>
      <c r="C19" s="61" t="s">
        <v>107</v>
      </c>
      <c r="D19" s="41">
        <v>267</v>
      </c>
      <c r="E19" s="41">
        <v>260</v>
      </c>
      <c r="F19" s="42"/>
      <c r="G19" s="43" t="s">
        <v>86</v>
      </c>
      <c r="H19" s="44">
        <v>266.60000000000002</v>
      </c>
      <c r="I19" s="44"/>
      <c r="J19" s="1"/>
      <c r="K19" s="62">
        <v>0</v>
      </c>
      <c r="L19" s="45"/>
      <c r="M19" s="31">
        <f t="shared" si="0"/>
        <v>0</v>
      </c>
      <c r="N19" s="32">
        <f t="shared" si="0"/>
        <v>0</v>
      </c>
      <c r="O19" s="46"/>
      <c r="P19" s="47"/>
      <c r="Q19" s="48"/>
      <c r="R19" s="48"/>
      <c r="S19" s="48"/>
      <c r="T19" s="48"/>
      <c r="U19" s="48"/>
      <c r="V19" s="63"/>
      <c r="W19" s="48"/>
      <c r="X19" s="169"/>
      <c r="Y19" s="170"/>
      <c r="Z19" s="38"/>
      <c r="AA19" s="38"/>
      <c r="AB19" s="38"/>
    </row>
    <row r="20" spans="1:28" ht="38.25" x14ac:dyDescent="0.25">
      <c r="A20" s="60">
        <v>5</v>
      </c>
      <c r="B20" s="39">
        <v>13</v>
      </c>
      <c r="C20" s="61" t="s">
        <v>108</v>
      </c>
      <c r="D20" s="41">
        <v>347</v>
      </c>
      <c r="E20" s="41">
        <v>260</v>
      </c>
      <c r="F20" s="42"/>
      <c r="G20" s="43" t="s">
        <v>86</v>
      </c>
      <c r="H20" s="44">
        <v>346.58</v>
      </c>
      <c r="I20" s="44"/>
      <c r="J20" s="1"/>
      <c r="K20" s="62">
        <v>0</v>
      </c>
      <c r="L20" s="45"/>
      <c r="M20" s="31">
        <f t="shared" si="0"/>
        <v>0</v>
      </c>
      <c r="N20" s="32">
        <f t="shared" si="0"/>
        <v>0</v>
      </c>
      <c r="O20" s="46"/>
      <c r="P20" s="47"/>
      <c r="Q20" s="48"/>
      <c r="R20" s="48"/>
      <c r="S20" s="48"/>
      <c r="T20" s="48"/>
      <c r="U20" s="48"/>
      <c r="V20" s="63"/>
      <c r="W20" s="48"/>
      <c r="X20" s="169"/>
      <c r="Y20" s="170"/>
      <c r="Z20" s="38"/>
      <c r="AA20" s="38"/>
      <c r="AB20" s="38"/>
    </row>
    <row r="21" spans="1:28" ht="38.25" x14ac:dyDescent="0.25">
      <c r="A21" s="60">
        <v>5</v>
      </c>
      <c r="B21" s="39">
        <v>14</v>
      </c>
      <c r="C21" s="61" t="s">
        <v>109</v>
      </c>
      <c r="D21" s="41">
        <v>547</v>
      </c>
      <c r="E21" s="41">
        <v>260</v>
      </c>
      <c r="F21" s="42"/>
      <c r="G21" s="43" t="s">
        <v>86</v>
      </c>
      <c r="H21" s="44">
        <v>546.53</v>
      </c>
      <c r="I21" s="44"/>
      <c r="J21" s="1"/>
      <c r="K21" s="62">
        <v>0</v>
      </c>
      <c r="L21" s="45"/>
      <c r="M21" s="31">
        <f t="shared" si="0"/>
        <v>0</v>
      </c>
      <c r="N21" s="32">
        <f t="shared" si="0"/>
        <v>0</v>
      </c>
      <c r="O21" s="46"/>
      <c r="P21" s="47"/>
      <c r="Q21" s="48"/>
      <c r="R21" s="48"/>
      <c r="S21" s="48"/>
      <c r="T21" s="48"/>
      <c r="U21" s="48"/>
      <c r="V21" s="63"/>
      <c r="W21" s="48"/>
      <c r="X21" s="169"/>
      <c r="Y21" s="170"/>
      <c r="Z21" s="38"/>
      <c r="AA21" s="38"/>
      <c r="AB21" s="38"/>
    </row>
    <row r="22" spans="1:28" ht="39" thickBot="1" x14ac:dyDescent="0.3">
      <c r="A22" s="60">
        <v>5</v>
      </c>
      <c r="B22" s="39">
        <v>15</v>
      </c>
      <c r="C22" s="61" t="s">
        <v>110</v>
      </c>
      <c r="D22" s="41">
        <v>747</v>
      </c>
      <c r="E22" s="41">
        <v>260</v>
      </c>
      <c r="F22" s="42"/>
      <c r="G22" s="43" t="s">
        <v>86</v>
      </c>
      <c r="H22" s="44">
        <v>746.49</v>
      </c>
      <c r="I22" s="44"/>
      <c r="J22" s="1"/>
      <c r="K22" s="62">
        <v>0</v>
      </c>
      <c r="L22" s="45"/>
      <c r="M22" s="31">
        <f t="shared" si="0"/>
        <v>0</v>
      </c>
      <c r="N22" s="32">
        <f t="shared" si="0"/>
        <v>0</v>
      </c>
      <c r="O22" s="46"/>
      <c r="P22" s="47"/>
      <c r="Q22" s="48"/>
      <c r="R22" s="48"/>
      <c r="S22" s="48"/>
      <c r="T22" s="48"/>
      <c r="U22" s="48"/>
      <c r="V22" s="63"/>
      <c r="W22" s="48"/>
      <c r="X22" s="169"/>
      <c r="Y22" s="170"/>
      <c r="Z22" s="38"/>
      <c r="AA22" s="38"/>
      <c r="AB22" s="38"/>
    </row>
    <row r="23" spans="1:28" ht="39" thickBot="1" x14ac:dyDescent="0.3">
      <c r="A23" s="11">
        <v>10</v>
      </c>
      <c r="B23" s="65"/>
      <c r="C23" s="66" t="s">
        <v>111</v>
      </c>
      <c r="D23" s="26">
        <v>680</v>
      </c>
      <c r="E23" s="26">
        <v>160</v>
      </c>
      <c r="F23" s="27"/>
      <c r="G23" s="28" t="s">
        <v>86</v>
      </c>
      <c r="H23" s="29">
        <v>675.07</v>
      </c>
      <c r="I23" s="29">
        <v>160</v>
      </c>
      <c r="J23" s="30"/>
      <c r="K23" s="11">
        <v>2</v>
      </c>
      <c r="L23" s="11">
        <v>2</v>
      </c>
      <c r="M23" s="31">
        <f>K23*4</f>
        <v>8</v>
      </c>
      <c r="N23" s="32">
        <f>L23*4</f>
        <v>8</v>
      </c>
      <c r="O23" s="59">
        <f>M23*H23+N23*I23</f>
        <v>6680.56</v>
      </c>
      <c r="P23" s="34">
        <v>0.1</v>
      </c>
      <c r="Q23" s="35">
        <f>O23*0.1+O23</f>
        <v>7348.616</v>
      </c>
      <c r="R23" s="35">
        <f>O23*40%</f>
        <v>2672.2240000000002</v>
      </c>
      <c r="S23" s="35">
        <f>O23/4</f>
        <v>1670.14</v>
      </c>
      <c r="T23" s="35">
        <f>O23/4</f>
        <v>1670.14</v>
      </c>
      <c r="U23" s="35">
        <f>R23+S23+T23</f>
        <v>6012.5040000000008</v>
      </c>
      <c r="V23" s="67">
        <f>U23+O23</f>
        <v>12693.064000000002</v>
      </c>
      <c r="W23" s="35">
        <f>(V23*P23)+V23</f>
        <v>13962.370400000003</v>
      </c>
      <c r="X23" s="35" t="s">
        <v>17</v>
      </c>
      <c r="Y23" s="68" t="s">
        <v>18</v>
      </c>
      <c r="Z23" s="37">
        <v>13342400150</v>
      </c>
      <c r="AA23" s="55" t="s">
        <v>112</v>
      </c>
      <c r="AB23" s="38"/>
    </row>
    <row r="24" spans="1:28" ht="23.25" customHeight="1" thickBot="1" x14ac:dyDescent="0.3">
      <c r="A24" s="69">
        <v>12</v>
      </c>
      <c r="B24" s="70"/>
      <c r="C24" s="71" t="s">
        <v>113</v>
      </c>
      <c r="D24" s="72">
        <v>2950</v>
      </c>
      <c r="E24" s="73"/>
      <c r="F24" s="72"/>
      <c r="G24" s="74" t="s">
        <v>114</v>
      </c>
      <c r="H24" s="75">
        <v>2947.32</v>
      </c>
      <c r="I24" s="75"/>
      <c r="J24" s="76"/>
      <c r="K24" s="69">
        <v>0</v>
      </c>
      <c r="L24" s="69">
        <v>0</v>
      </c>
      <c r="M24" s="69">
        <f t="shared" si="0"/>
        <v>0</v>
      </c>
      <c r="N24" s="77">
        <f t="shared" si="0"/>
        <v>0</v>
      </c>
      <c r="O24" s="77"/>
      <c r="P24" s="78"/>
      <c r="Q24" s="69"/>
      <c r="R24" s="69"/>
      <c r="S24" s="69"/>
      <c r="T24" s="69"/>
      <c r="U24" s="69"/>
      <c r="V24" s="69"/>
      <c r="W24" s="69"/>
      <c r="X24" s="69" t="s">
        <v>115</v>
      </c>
      <c r="Y24" s="69"/>
      <c r="Z24" s="79"/>
      <c r="AA24" s="80"/>
      <c r="AB24" s="38"/>
    </row>
    <row r="25" spans="1:28" ht="30.75" thickBot="1" x14ac:dyDescent="0.3">
      <c r="A25" s="11">
        <v>14</v>
      </c>
      <c r="B25" s="65"/>
      <c r="C25" s="66" t="s">
        <v>116</v>
      </c>
      <c r="D25" s="26">
        <v>10000</v>
      </c>
      <c r="E25" s="26">
        <v>160</v>
      </c>
      <c r="F25" s="27"/>
      <c r="G25" s="12" t="s">
        <v>117</v>
      </c>
      <c r="H25" s="81">
        <v>10000</v>
      </c>
      <c r="I25" s="81">
        <v>0</v>
      </c>
      <c r="J25" s="30"/>
      <c r="K25" s="11">
        <v>1</v>
      </c>
      <c r="L25" s="11">
        <v>1</v>
      </c>
      <c r="M25" s="31">
        <f t="shared" si="0"/>
        <v>4</v>
      </c>
      <c r="N25" s="32">
        <f t="shared" si="0"/>
        <v>4</v>
      </c>
      <c r="O25" s="59">
        <f>M25*H25</f>
        <v>40000</v>
      </c>
      <c r="P25" s="34">
        <v>0.1</v>
      </c>
      <c r="Q25" s="35">
        <f>O25*0.1+O25</f>
        <v>44000</v>
      </c>
      <c r="R25" s="35">
        <f>O25*40%</f>
        <v>16000</v>
      </c>
      <c r="S25" s="35">
        <f>O25/4</f>
        <v>10000</v>
      </c>
      <c r="T25" s="35">
        <f>O25/4</f>
        <v>10000</v>
      </c>
      <c r="U25" s="35">
        <f>R25+S25+T25</f>
        <v>36000</v>
      </c>
      <c r="V25" s="67">
        <f>U25+O25</f>
        <v>76000</v>
      </c>
      <c r="W25" s="35">
        <f>(V25*P25)+V25</f>
        <v>83600</v>
      </c>
      <c r="X25" s="35" t="s">
        <v>21</v>
      </c>
      <c r="Y25" s="68" t="s">
        <v>118</v>
      </c>
      <c r="Z25" s="82" t="s">
        <v>119</v>
      </c>
      <c r="AA25" s="55" t="s">
        <v>120</v>
      </c>
      <c r="AB25" s="38"/>
    </row>
    <row r="26" spans="1:28" ht="25.5" x14ac:dyDescent="0.25">
      <c r="A26" s="11">
        <v>15</v>
      </c>
      <c r="B26" s="65"/>
      <c r="C26" s="83" t="s">
        <v>121</v>
      </c>
      <c r="D26" s="26">
        <v>10000</v>
      </c>
      <c r="E26" s="26">
        <v>160</v>
      </c>
      <c r="F26" s="27"/>
      <c r="G26" s="12" t="s">
        <v>122</v>
      </c>
      <c r="H26" s="81">
        <v>10000</v>
      </c>
      <c r="I26" s="81"/>
      <c r="J26" s="30"/>
      <c r="K26" s="11">
        <v>1</v>
      </c>
      <c r="L26" s="11">
        <v>1</v>
      </c>
      <c r="M26" s="31">
        <f t="shared" si="0"/>
        <v>4</v>
      </c>
      <c r="N26" s="32">
        <f t="shared" si="0"/>
        <v>4</v>
      </c>
      <c r="O26" s="59">
        <f>M26*H26</f>
        <v>40000</v>
      </c>
      <c r="P26" s="34">
        <v>0.1</v>
      </c>
      <c r="Q26" s="35">
        <f>O26*0.1+O26</f>
        <v>44000</v>
      </c>
      <c r="R26" s="35">
        <f>O26*40%</f>
        <v>16000</v>
      </c>
      <c r="S26" s="35">
        <f>O26/4</f>
        <v>10000</v>
      </c>
      <c r="T26" s="35">
        <f>O26/4</f>
        <v>10000</v>
      </c>
      <c r="U26" s="35">
        <f>R26+S26+T26</f>
        <v>36000</v>
      </c>
      <c r="V26" s="67">
        <f>U26+O26</f>
        <v>76000</v>
      </c>
      <c r="W26" s="35">
        <f>(V26*P26)+V26</f>
        <v>83600</v>
      </c>
      <c r="X26" s="35" t="s">
        <v>23</v>
      </c>
      <c r="Y26" s="68" t="s">
        <v>24</v>
      </c>
      <c r="Z26" s="84">
        <v>11206730154</v>
      </c>
      <c r="AA26" s="55" t="s">
        <v>123</v>
      </c>
      <c r="AB26" s="38"/>
    </row>
    <row r="27" spans="1:28" ht="25.5" x14ac:dyDescent="0.25">
      <c r="A27" s="85">
        <v>16</v>
      </c>
      <c r="B27" s="86"/>
      <c r="C27" s="87" t="s">
        <v>124</v>
      </c>
      <c r="D27" s="88"/>
      <c r="E27" s="89">
        <v>160</v>
      </c>
      <c r="F27" s="90"/>
      <c r="G27" s="91" t="s">
        <v>25</v>
      </c>
      <c r="H27" s="92"/>
      <c r="I27" s="92">
        <v>0</v>
      </c>
      <c r="J27" s="93"/>
      <c r="K27" s="85"/>
      <c r="L27" s="85">
        <v>0</v>
      </c>
      <c r="M27" s="94">
        <f t="shared" si="0"/>
        <v>0</v>
      </c>
      <c r="N27" s="95">
        <f t="shared" si="0"/>
        <v>0</v>
      </c>
      <c r="O27" s="96"/>
      <c r="P27" s="97"/>
      <c r="Q27" s="85"/>
      <c r="R27" s="85"/>
      <c r="S27" s="85"/>
      <c r="T27" s="85"/>
      <c r="U27" s="85"/>
      <c r="V27" s="94"/>
      <c r="W27" s="85"/>
      <c r="X27" s="167" t="s">
        <v>125</v>
      </c>
      <c r="Y27" s="85"/>
      <c r="Z27" s="98"/>
      <c r="AA27" s="38"/>
      <c r="AB27" s="38"/>
    </row>
    <row r="28" spans="1:28" ht="63.75" x14ac:dyDescent="0.25">
      <c r="A28" s="85">
        <v>16</v>
      </c>
      <c r="B28" s="86">
        <v>1</v>
      </c>
      <c r="C28" s="99" t="s">
        <v>126</v>
      </c>
      <c r="D28" s="89">
        <v>10000</v>
      </c>
      <c r="E28" s="89">
        <v>160</v>
      </c>
      <c r="F28" s="90"/>
      <c r="G28" s="91" t="s">
        <v>25</v>
      </c>
      <c r="H28" s="92">
        <v>10000</v>
      </c>
      <c r="I28" s="92"/>
      <c r="J28" s="93"/>
      <c r="K28" s="100">
        <v>0</v>
      </c>
      <c r="L28" s="85"/>
      <c r="M28" s="94">
        <f t="shared" si="0"/>
        <v>0</v>
      </c>
      <c r="N28" s="95">
        <f t="shared" si="0"/>
        <v>0</v>
      </c>
      <c r="O28" s="96"/>
      <c r="P28" s="97"/>
      <c r="Q28" s="85"/>
      <c r="R28" s="85"/>
      <c r="S28" s="85"/>
      <c r="T28" s="85"/>
      <c r="U28" s="85"/>
      <c r="V28" s="94"/>
      <c r="W28" s="85"/>
      <c r="X28" s="167"/>
      <c r="Y28" s="85"/>
      <c r="Z28" s="98"/>
      <c r="AA28" s="38"/>
      <c r="AB28" s="38"/>
    </row>
    <row r="29" spans="1:28" ht="115.5" thickBot="1" x14ac:dyDescent="0.3">
      <c r="A29" s="85">
        <v>16</v>
      </c>
      <c r="B29" s="86">
        <v>2</v>
      </c>
      <c r="C29" s="101" t="s">
        <v>127</v>
      </c>
      <c r="D29" s="89">
        <v>3000</v>
      </c>
      <c r="E29" s="89">
        <v>160</v>
      </c>
      <c r="F29" s="90"/>
      <c r="G29" s="91" t="s">
        <v>25</v>
      </c>
      <c r="H29" s="92">
        <v>3000</v>
      </c>
      <c r="I29" s="92"/>
      <c r="J29" s="93"/>
      <c r="K29" s="100">
        <v>0</v>
      </c>
      <c r="L29" s="85"/>
      <c r="M29" s="94">
        <f t="shared" si="0"/>
        <v>0</v>
      </c>
      <c r="N29" s="95">
        <f t="shared" si="0"/>
        <v>0</v>
      </c>
      <c r="O29" s="96"/>
      <c r="P29" s="97"/>
      <c r="Q29" s="85"/>
      <c r="R29" s="85"/>
      <c r="S29" s="85"/>
      <c r="T29" s="85"/>
      <c r="U29" s="85"/>
      <c r="V29" s="94"/>
      <c r="W29" s="85"/>
      <c r="X29" s="167"/>
      <c r="Y29" s="85"/>
      <c r="Z29" s="98"/>
      <c r="AA29" s="38"/>
      <c r="AB29" s="38"/>
    </row>
    <row r="30" spans="1:28" ht="26.25" thickBot="1" x14ac:dyDescent="0.3">
      <c r="A30" s="85">
        <v>17</v>
      </c>
      <c r="B30" s="102"/>
      <c r="C30" s="103" t="s">
        <v>128</v>
      </c>
      <c r="D30" s="89">
        <v>824</v>
      </c>
      <c r="E30" s="89">
        <v>160</v>
      </c>
      <c r="F30" s="90"/>
      <c r="G30" s="104" t="s">
        <v>86</v>
      </c>
      <c r="H30" s="105">
        <v>823.62</v>
      </c>
      <c r="I30" s="105">
        <v>160</v>
      </c>
      <c r="J30" s="93"/>
      <c r="K30" s="85">
        <v>0</v>
      </c>
      <c r="L30" s="85">
        <v>0</v>
      </c>
      <c r="M30" s="94">
        <f t="shared" si="0"/>
        <v>0</v>
      </c>
      <c r="N30" s="95">
        <f t="shared" si="0"/>
        <v>0</v>
      </c>
      <c r="O30" s="96"/>
      <c r="P30" s="97"/>
      <c r="Q30" s="85"/>
      <c r="R30" s="85"/>
      <c r="S30" s="85"/>
      <c r="T30" s="85"/>
      <c r="U30" s="85"/>
      <c r="V30" s="94"/>
      <c r="W30" s="85"/>
      <c r="X30" s="85" t="s">
        <v>129</v>
      </c>
      <c r="Y30" s="85"/>
      <c r="Z30" s="106">
        <v>13342400150</v>
      </c>
      <c r="AA30" s="37"/>
      <c r="AB30" s="38"/>
    </row>
    <row r="31" spans="1:28" ht="15.75" thickBot="1" x14ac:dyDescent="0.3">
      <c r="A31" s="85">
        <v>18</v>
      </c>
      <c r="B31" s="102"/>
      <c r="C31" s="103" t="s">
        <v>130</v>
      </c>
      <c r="D31" s="89">
        <v>540</v>
      </c>
      <c r="E31" s="89">
        <v>160</v>
      </c>
      <c r="F31" s="90"/>
      <c r="G31" s="104" t="s">
        <v>86</v>
      </c>
      <c r="H31" s="105">
        <v>533.20000000000005</v>
      </c>
      <c r="I31" s="105">
        <v>160</v>
      </c>
      <c r="J31" s="93"/>
      <c r="K31" s="85">
        <v>0</v>
      </c>
      <c r="L31" s="85">
        <v>0</v>
      </c>
      <c r="M31" s="94">
        <f t="shared" si="0"/>
        <v>0</v>
      </c>
      <c r="N31" s="95">
        <f t="shared" si="0"/>
        <v>0</v>
      </c>
      <c r="O31" s="96"/>
      <c r="P31" s="97"/>
      <c r="Q31" s="85"/>
      <c r="R31" s="85"/>
      <c r="S31" s="85"/>
      <c r="T31" s="85"/>
      <c r="U31" s="85"/>
      <c r="V31" s="94"/>
      <c r="W31" s="85"/>
      <c r="X31" s="85" t="s">
        <v>131</v>
      </c>
      <c r="Y31" s="85"/>
      <c r="Z31" s="106">
        <v>13342400150</v>
      </c>
      <c r="AA31" s="37"/>
      <c r="AB31" s="38"/>
    </row>
    <row r="32" spans="1:28" ht="26.25" thickBot="1" x14ac:dyDescent="0.3">
      <c r="A32" s="11">
        <v>23</v>
      </c>
      <c r="B32" s="65"/>
      <c r="C32" s="66" t="s">
        <v>132</v>
      </c>
      <c r="D32" s="26">
        <v>58</v>
      </c>
      <c r="E32" s="26">
        <v>0</v>
      </c>
      <c r="F32" s="27"/>
      <c r="G32" s="12" t="s">
        <v>133</v>
      </c>
      <c r="H32" s="81">
        <v>54</v>
      </c>
      <c r="I32" s="81"/>
      <c r="J32" s="30"/>
      <c r="K32" s="11">
        <v>30</v>
      </c>
      <c r="L32" s="11"/>
      <c r="M32" s="31">
        <f t="shared" si="0"/>
        <v>120</v>
      </c>
      <c r="N32" s="32">
        <f t="shared" si="0"/>
        <v>0</v>
      </c>
      <c r="O32" s="59">
        <f t="shared" ref="O32:O37" si="22">M32*H32</f>
        <v>6480</v>
      </c>
      <c r="P32" s="34">
        <v>0.1</v>
      </c>
      <c r="Q32" s="35">
        <f t="shared" ref="Q32:Q41" si="23">O32*0.1+O32</f>
        <v>7128</v>
      </c>
      <c r="R32" s="35">
        <f t="shared" ref="R32:R42" si="24">O32*40%</f>
        <v>2592</v>
      </c>
      <c r="S32" s="35">
        <f t="shared" ref="S32:S42" si="25">O32/4</f>
        <v>1620</v>
      </c>
      <c r="T32" s="35">
        <f t="shared" ref="T32:T42" si="26">O32/4</f>
        <v>1620</v>
      </c>
      <c r="U32" s="35">
        <f t="shared" ref="U32:U42" si="27">R32+S32+T32</f>
        <v>5832</v>
      </c>
      <c r="V32" s="67">
        <f t="shared" ref="V32:V42" si="28">U32+O32</f>
        <v>12312</v>
      </c>
      <c r="W32" s="35">
        <f t="shared" ref="W32:W42" si="29">(V32*P32)+V32</f>
        <v>13543.2</v>
      </c>
      <c r="X32" s="35" t="s">
        <v>27</v>
      </c>
      <c r="Y32" s="68" t="s">
        <v>28</v>
      </c>
      <c r="Z32" s="107" t="s">
        <v>134</v>
      </c>
      <c r="AA32" s="55" t="s">
        <v>135</v>
      </c>
      <c r="AB32" s="38"/>
    </row>
    <row r="33" spans="1:28" ht="26.25" thickBot="1" x14ac:dyDescent="0.3">
      <c r="A33" s="11">
        <v>27</v>
      </c>
      <c r="B33" s="65"/>
      <c r="C33" s="66" t="s">
        <v>136</v>
      </c>
      <c r="D33" s="26">
        <v>62</v>
      </c>
      <c r="E33" s="26">
        <v>0</v>
      </c>
      <c r="F33" s="27"/>
      <c r="G33" s="12" t="s">
        <v>133</v>
      </c>
      <c r="H33" s="81">
        <v>61</v>
      </c>
      <c r="I33" s="81"/>
      <c r="J33" s="30"/>
      <c r="K33" s="11">
        <v>150</v>
      </c>
      <c r="L33" s="11"/>
      <c r="M33" s="31">
        <f t="shared" si="0"/>
        <v>600</v>
      </c>
      <c r="N33" s="32">
        <f t="shared" si="0"/>
        <v>0</v>
      </c>
      <c r="O33" s="59">
        <f t="shared" si="22"/>
        <v>36600</v>
      </c>
      <c r="P33" s="34">
        <v>0.1</v>
      </c>
      <c r="Q33" s="35">
        <f t="shared" si="23"/>
        <v>40260</v>
      </c>
      <c r="R33" s="35">
        <f t="shared" si="24"/>
        <v>14640</v>
      </c>
      <c r="S33" s="35">
        <f t="shared" si="25"/>
        <v>9150</v>
      </c>
      <c r="T33" s="35">
        <f t="shared" si="26"/>
        <v>9150</v>
      </c>
      <c r="U33" s="35">
        <f t="shared" si="27"/>
        <v>32940</v>
      </c>
      <c r="V33" s="67">
        <f t="shared" si="28"/>
        <v>69540</v>
      </c>
      <c r="W33" s="35">
        <f t="shared" si="29"/>
        <v>76494</v>
      </c>
      <c r="X33" s="35" t="s">
        <v>29</v>
      </c>
      <c r="Y33" s="68" t="s">
        <v>30</v>
      </c>
      <c r="Z33" s="107" t="s">
        <v>134</v>
      </c>
      <c r="AA33" s="55" t="s">
        <v>137</v>
      </c>
      <c r="AB33" s="38"/>
    </row>
    <row r="34" spans="1:28" ht="26.25" thickBot="1" x14ac:dyDescent="0.3">
      <c r="A34" s="11">
        <v>28</v>
      </c>
      <c r="B34" s="65"/>
      <c r="C34" s="66" t="s">
        <v>138</v>
      </c>
      <c r="D34" s="26">
        <v>115</v>
      </c>
      <c r="E34" s="26">
        <v>0</v>
      </c>
      <c r="F34" s="27"/>
      <c r="G34" s="12" t="s">
        <v>133</v>
      </c>
      <c r="H34" s="81">
        <v>102</v>
      </c>
      <c r="I34" s="81"/>
      <c r="J34" s="30"/>
      <c r="K34" s="11">
        <v>100</v>
      </c>
      <c r="L34" s="11"/>
      <c r="M34" s="31">
        <f t="shared" si="0"/>
        <v>400</v>
      </c>
      <c r="N34" s="32">
        <f t="shared" si="0"/>
        <v>0</v>
      </c>
      <c r="O34" s="59">
        <f t="shared" si="22"/>
        <v>40800</v>
      </c>
      <c r="P34" s="34">
        <v>0.1</v>
      </c>
      <c r="Q34" s="35">
        <f t="shared" si="23"/>
        <v>44880</v>
      </c>
      <c r="R34" s="35">
        <f t="shared" si="24"/>
        <v>16320</v>
      </c>
      <c r="S34" s="35">
        <f t="shared" si="25"/>
        <v>10200</v>
      </c>
      <c r="T34" s="35">
        <f t="shared" si="26"/>
        <v>10200</v>
      </c>
      <c r="U34" s="35">
        <f t="shared" si="27"/>
        <v>36720</v>
      </c>
      <c r="V34" s="67">
        <f t="shared" si="28"/>
        <v>77520</v>
      </c>
      <c r="W34" s="35">
        <f t="shared" si="29"/>
        <v>85272</v>
      </c>
      <c r="X34" s="35" t="s">
        <v>31</v>
      </c>
      <c r="Y34" s="68" t="s">
        <v>32</v>
      </c>
      <c r="Z34" s="107" t="s">
        <v>134</v>
      </c>
      <c r="AA34" s="55" t="s">
        <v>139</v>
      </c>
      <c r="AB34" s="38"/>
    </row>
    <row r="35" spans="1:28" ht="39" thickBot="1" x14ac:dyDescent="0.3">
      <c r="A35" s="11">
        <v>29</v>
      </c>
      <c r="B35" s="65"/>
      <c r="C35" s="66" t="s">
        <v>140</v>
      </c>
      <c r="D35" s="26">
        <v>100</v>
      </c>
      <c r="E35" s="26">
        <v>0</v>
      </c>
      <c r="F35" s="27"/>
      <c r="G35" s="28" t="s">
        <v>86</v>
      </c>
      <c r="H35" s="29">
        <v>85</v>
      </c>
      <c r="I35" s="29"/>
      <c r="J35" s="30"/>
      <c r="K35" s="11">
        <v>40</v>
      </c>
      <c r="L35" s="11"/>
      <c r="M35" s="31">
        <f t="shared" si="0"/>
        <v>160</v>
      </c>
      <c r="N35" s="32">
        <f t="shared" si="0"/>
        <v>0</v>
      </c>
      <c r="O35" s="59">
        <f t="shared" si="22"/>
        <v>13600</v>
      </c>
      <c r="P35" s="34">
        <v>0.1</v>
      </c>
      <c r="Q35" s="35">
        <f t="shared" si="23"/>
        <v>14960</v>
      </c>
      <c r="R35" s="35">
        <f t="shared" si="24"/>
        <v>5440</v>
      </c>
      <c r="S35" s="35">
        <f t="shared" si="25"/>
        <v>3400</v>
      </c>
      <c r="T35" s="35">
        <f t="shared" si="26"/>
        <v>3400</v>
      </c>
      <c r="U35" s="35">
        <f t="shared" si="27"/>
        <v>12240</v>
      </c>
      <c r="V35" s="67">
        <f t="shared" si="28"/>
        <v>25840</v>
      </c>
      <c r="W35" s="35">
        <f t="shared" si="29"/>
        <v>28424</v>
      </c>
      <c r="X35" s="35" t="s">
        <v>33</v>
      </c>
      <c r="Y35" s="68" t="s">
        <v>34</v>
      </c>
      <c r="Z35" s="37">
        <v>13342400150</v>
      </c>
      <c r="AA35" s="55" t="s">
        <v>141</v>
      </c>
      <c r="AB35" s="38"/>
    </row>
    <row r="36" spans="1:28" ht="26.25" thickBot="1" x14ac:dyDescent="0.3">
      <c r="A36" s="13">
        <v>30</v>
      </c>
      <c r="B36" s="65"/>
      <c r="C36" s="66" t="s">
        <v>142</v>
      </c>
      <c r="D36" s="26">
        <v>148</v>
      </c>
      <c r="E36" s="26">
        <v>0</v>
      </c>
      <c r="F36" s="27"/>
      <c r="G36" s="12" t="s">
        <v>143</v>
      </c>
      <c r="H36" s="29">
        <v>117.8</v>
      </c>
      <c r="I36" s="81"/>
      <c r="J36" s="30"/>
      <c r="K36" s="11">
        <v>180</v>
      </c>
      <c r="L36" s="11"/>
      <c r="M36" s="31">
        <f>K36*4</f>
        <v>720</v>
      </c>
      <c r="N36" s="32">
        <f t="shared" si="0"/>
        <v>0</v>
      </c>
      <c r="O36" s="59">
        <f t="shared" si="22"/>
        <v>84816</v>
      </c>
      <c r="P36" s="34">
        <v>0.1</v>
      </c>
      <c r="Q36" s="35">
        <f t="shared" si="23"/>
        <v>93297.600000000006</v>
      </c>
      <c r="R36" s="35">
        <f t="shared" si="24"/>
        <v>33926.400000000001</v>
      </c>
      <c r="S36" s="35">
        <f t="shared" si="25"/>
        <v>21204</v>
      </c>
      <c r="T36" s="35">
        <f t="shared" si="26"/>
        <v>21204</v>
      </c>
      <c r="U36" s="35">
        <f t="shared" si="27"/>
        <v>76334.399999999994</v>
      </c>
      <c r="V36" s="67">
        <f t="shared" si="28"/>
        <v>161150.39999999999</v>
      </c>
      <c r="W36" s="35">
        <f t="shared" si="29"/>
        <v>177265.44</v>
      </c>
      <c r="X36" s="35" t="s">
        <v>36</v>
      </c>
      <c r="Y36" s="68" t="s">
        <v>37</v>
      </c>
      <c r="Z36" s="37">
        <v>11496970150</v>
      </c>
      <c r="AA36" s="55" t="s">
        <v>144</v>
      </c>
      <c r="AB36" s="38"/>
    </row>
    <row r="37" spans="1:28" ht="26.25" customHeight="1" thickBot="1" x14ac:dyDescent="0.3">
      <c r="A37" s="11">
        <v>31</v>
      </c>
      <c r="B37" s="108"/>
      <c r="C37" s="66" t="s">
        <v>145</v>
      </c>
      <c r="D37" s="26">
        <v>140</v>
      </c>
      <c r="E37" s="26">
        <v>0</v>
      </c>
      <c r="F37" s="27"/>
      <c r="G37" s="12" t="s">
        <v>146</v>
      </c>
      <c r="H37" s="109">
        <v>140</v>
      </c>
      <c r="I37" s="109"/>
      <c r="J37" s="30"/>
      <c r="K37" s="11">
        <v>100</v>
      </c>
      <c r="L37" s="11"/>
      <c r="M37" s="31">
        <f t="shared" si="0"/>
        <v>400</v>
      </c>
      <c r="N37" s="32">
        <f t="shared" si="0"/>
        <v>0</v>
      </c>
      <c r="O37" s="59">
        <f t="shared" si="22"/>
        <v>56000</v>
      </c>
      <c r="P37" s="34">
        <v>0.1</v>
      </c>
      <c r="Q37" s="35">
        <f t="shared" si="23"/>
        <v>61600</v>
      </c>
      <c r="R37" s="35">
        <f t="shared" si="24"/>
        <v>22400</v>
      </c>
      <c r="S37" s="35">
        <f t="shared" si="25"/>
        <v>14000</v>
      </c>
      <c r="T37" s="35">
        <f t="shared" si="26"/>
        <v>14000</v>
      </c>
      <c r="U37" s="35">
        <f t="shared" si="27"/>
        <v>50400</v>
      </c>
      <c r="V37" s="67">
        <f t="shared" si="28"/>
        <v>106400</v>
      </c>
      <c r="W37" s="35">
        <f t="shared" si="29"/>
        <v>117040</v>
      </c>
      <c r="X37" s="35" t="s">
        <v>39</v>
      </c>
      <c r="Y37" s="68" t="s">
        <v>40</v>
      </c>
      <c r="Z37" s="37" t="s">
        <v>147</v>
      </c>
      <c r="AA37" s="55" t="s">
        <v>148</v>
      </c>
      <c r="AB37" s="38"/>
    </row>
    <row r="38" spans="1:28" ht="45.75" thickBot="1" x14ac:dyDescent="0.3">
      <c r="A38" s="11">
        <v>33</v>
      </c>
      <c r="B38" s="65"/>
      <c r="C38" s="66" t="s">
        <v>149</v>
      </c>
      <c r="D38" s="26">
        <v>6.7</v>
      </c>
      <c r="E38" s="26">
        <v>260</v>
      </c>
      <c r="F38" s="27"/>
      <c r="G38" s="12" t="s">
        <v>150</v>
      </c>
      <c r="H38" s="81">
        <v>4.91</v>
      </c>
      <c r="I38" s="81">
        <v>260</v>
      </c>
      <c r="J38" s="30"/>
      <c r="K38" s="11">
        <v>60000</v>
      </c>
      <c r="L38" s="11">
        <v>275</v>
      </c>
      <c r="M38" s="31">
        <f t="shared" si="0"/>
        <v>240000</v>
      </c>
      <c r="N38" s="32">
        <f t="shared" si="0"/>
        <v>1100</v>
      </c>
      <c r="O38" s="59">
        <f>N38*I38+M38*H38</f>
        <v>1464400</v>
      </c>
      <c r="P38" s="34">
        <v>0.1</v>
      </c>
      <c r="Q38" s="35">
        <f t="shared" si="23"/>
        <v>1610840</v>
      </c>
      <c r="R38" s="35">
        <f t="shared" si="24"/>
        <v>585760</v>
      </c>
      <c r="S38" s="35">
        <f t="shared" si="25"/>
        <v>366100</v>
      </c>
      <c r="T38" s="35">
        <f t="shared" si="26"/>
        <v>366100</v>
      </c>
      <c r="U38" s="35">
        <f t="shared" si="27"/>
        <v>1317960</v>
      </c>
      <c r="V38" s="67">
        <f t="shared" si="28"/>
        <v>2782360</v>
      </c>
      <c r="W38" s="35">
        <f t="shared" si="29"/>
        <v>3060596</v>
      </c>
      <c r="X38" s="35" t="s">
        <v>42</v>
      </c>
      <c r="Y38" s="68" t="s">
        <v>43</v>
      </c>
      <c r="Z38" s="107" t="s">
        <v>151</v>
      </c>
      <c r="AA38" s="55" t="s">
        <v>152</v>
      </c>
      <c r="AB38" s="38"/>
    </row>
    <row r="39" spans="1:28" ht="45.75" thickBot="1" x14ac:dyDescent="0.3">
      <c r="A39" s="11">
        <v>34</v>
      </c>
      <c r="B39" s="65"/>
      <c r="C39" s="66" t="s">
        <v>153</v>
      </c>
      <c r="D39" s="26">
        <v>65</v>
      </c>
      <c r="E39" s="26">
        <v>260</v>
      </c>
      <c r="F39" s="27"/>
      <c r="G39" s="12" t="s">
        <v>150</v>
      </c>
      <c r="H39" s="81">
        <v>40</v>
      </c>
      <c r="I39" s="81">
        <v>260</v>
      </c>
      <c r="J39" s="30"/>
      <c r="K39" s="11">
        <v>2600</v>
      </c>
      <c r="L39" s="11">
        <v>52</v>
      </c>
      <c r="M39" s="31">
        <f t="shared" si="0"/>
        <v>10400</v>
      </c>
      <c r="N39" s="32">
        <f t="shared" si="0"/>
        <v>208</v>
      </c>
      <c r="O39" s="59">
        <f>N39*I39+M39*H39</f>
        <v>470080</v>
      </c>
      <c r="P39" s="34">
        <v>0.1</v>
      </c>
      <c r="Q39" s="35">
        <f t="shared" si="23"/>
        <v>517088</v>
      </c>
      <c r="R39" s="35">
        <f t="shared" si="24"/>
        <v>188032</v>
      </c>
      <c r="S39" s="35">
        <f t="shared" si="25"/>
        <v>117520</v>
      </c>
      <c r="T39" s="35">
        <f t="shared" si="26"/>
        <v>117520</v>
      </c>
      <c r="U39" s="35">
        <f t="shared" si="27"/>
        <v>423072</v>
      </c>
      <c r="V39" s="67">
        <f t="shared" si="28"/>
        <v>893152</v>
      </c>
      <c r="W39" s="35">
        <f t="shared" si="29"/>
        <v>982467.2</v>
      </c>
      <c r="X39" s="35" t="s">
        <v>44</v>
      </c>
      <c r="Y39" s="68" t="s">
        <v>45</v>
      </c>
      <c r="Z39" s="107" t="s">
        <v>151</v>
      </c>
      <c r="AA39" s="55" t="s">
        <v>154</v>
      </c>
      <c r="AB39" s="38"/>
    </row>
    <row r="40" spans="1:28" ht="30.75" thickBot="1" x14ac:dyDescent="0.3">
      <c r="A40" s="11">
        <v>37</v>
      </c>
      <c r="B40" s="65"/>
      <c r="C40" s="66" t="s">
        <v>155</v>
      </c>
      <c r="D40" s="26">
        <v>1200</v>
      </c>
      <c r="E40" s="26">
        <v>260</v>
      </c>
      <c r="F40" s="27"/>
      <c r="G40" s="12" t="s">
        <v>156</v>
      </c>
      <c r="H40" s="81">
        <v>1200</v>
      </c>
      <c r="I40" s="81">
        <v>260</v>
      </c>
      <c r="J40" s="30"/>
      <c r="K40" s="11">
        <v>8</v>
      </c>
      <c r="L40" s="11">
        <v>8</v>
      </c>
      <c r="M40" s="31">
        <f t="shared" si="0"/>
        <v>32</v>
      </c>
      <c r="N40" s="32">
        <f t="shared" si="0"/>
        <v>32</v>
      </c>
      <c r="O40" s="59">
        <f>N40*I40+M40*H40</f>
        <v>46720</v>
      </c>
      <c r="P40" s="34">
        <v>0.1</v>
      </c>
      <c r="Q40" s="35">
        <f t="shared" si="23"/>
        <v>51392</v>
      </c>
      <c r="R40" s="35">
        <f t="shared" si="24"/>
        <v>18688</v>
      </c>
      <c r="S40" s="35">
        <f t="shared" si="25"/>
        <v>11680</v>
      </c>
      <c r="T40" s="35">
        <f t="shared" si="26"/>
        <v>11680</v>
      </c>
      <c r="U40" s="35">
        <f t="shared" si="27"/>
        <v>42048</v>
      </c>
      <c r="V40" s="67">
        <f t="shared" si="28"/>
        <v>88768</v>
      </c>
      <c r="W40" s="35">
        <f t="shared" si="29"/>
        <v>97644.800000000003</v>
      </c>
      <c r="X40" s="35" t="s">
        <v>47</v>
      </c>
      <c r="Y40" s="68" t="s">
        <v>48</v>
      </c>
      <c r="Z40" s="107" t="s">
        <v>157</v>
      </c>
      <c r="AA40" s="55" t="s">
        <v>158</v>
      </c>
      <c r="AB40" s="38"/>
    </row>
    <row r="41" spans="1:28" ht="45.75" thickBot="1" x14ac:dyDescent="0.3">
      <c r="A41" s="11">
        <v>38</v>
      </c>
      <c r="B41" s="65"/>
      <c r="C41" s="66" t="s">
        <v>159</v>
      </c>
      <c r="D41" s="26">
        <v>160</v>
      </c>
      <c r="E41" s="26">
        <v>260</v>
      </c>
      <c r="F41" s="27"/>
      <c r="G41" s="12" t="s">
        <v>150</v>
      </c>
      <c r="H41" s="81">
        <v>120</v>
      </c>
      <c r="I41" s="81">
        <v>260</v>
      </c>
      <c r="J41" s="30"/>
      <c r="K41" s="11">
        <v>50</v>
      </c>
      <c r="L41" s="11">
        <v>5</v>
      </c>
      <c r="M41" s="31">
        <f t="shared" si="0"/>
        <v>200</v>
      </c>
      <c r="N41" s="32">
        <f t="shared" si="0"/>
        <v>20</v>
      </c>
      <c r="O41" s="59">
        <f>N41*I41+M41*H41</f>
        <v>29200</v>
      </c>
      <c r="P41" s="34">
        <v>0.1</v>
      </c>
      <c r="Q41" s="35">
        <f t="shared" si="23"/>
        <v>32120</v>
      </c>
      <c r="R41" s="35">
        <f t="shared" si="24"/>
        <v>11680</v>
      </c>
      <c r="S41" s="35">
        <f t="shared" si="25"/>
        <v>7300</v>
      </c>
      <c r="T41" s="35">
        <f t="shared" si="26"/>
        <v>7300</v>
      </c>
      <c r="U41" s="35">
        <f t="shared" si="27"/>
        <v>26280</v>
      </c>
      <c r="V41" s="67">
        <f t="shared" si="28"/>
        <v>55480</v>
      </c>
      <c r="W41" s="35">
        <f t="shared" si="29"/>
        <v>61028</v>
      </c>
      <c r="X41" s="35" t="s">
        <v>49</v>
      </c>
      <c r="Y41" s="68" t="s">
        <v>50</v>
      </c>
      <c r="Z41" s="107" t="s">
        <v>151</v>
      </c>
      <c r="AA41" s="55" t="s">
        <v>160</v>
      </c>
      <c r="AB41" s="38"/>
    </row>
    <row r="42" spans="1:28" s="126" customFormat="1" ht="45" x14ac:dyDescent="0.25">
      <c r="A42" s="110">
        <v>39</v>
      </c>
      <c r="B42" s="111"/>
      <c r="C42" s="112" t="s">
        <v>161</v>
      </c>
      <c r="D42" s="113"/>
      <c r="E42" s="114">
        <v>0</v>
      </c>
      <c r="F42" s="115"/>
      <c r="G42" s="116" t="s">
        <v>146</v>
      </c>
      <c r="H42" s="117"/>
      <c r="I42" s="117"/>
      <c r="J42" s="118"/>
      <c r="K42" s="118"/>
      <c r="L42" s="118"/>
      <c r="M42" s="119">
        <f>K42</f>
        <v>0</v>
      </c>
      <c r="N42" s="120">
        <f>L42</f>
        <v>0</v>
      </c>
      <c r="O42" s="121">
        <f>M43*H43+M44*H44+M45*H45+M46*H46+M47*H47+M48*H48+M49*H49+M50*H50+M51*H51+M52*H52+M53*H53+M54*H54+M59*H59+M60*H60+M61*H61+M62*H62+M63*H63+M64*H64+M65*H65+M66*H66+M67*H67+M68*H68+M69*H69+M70*H70</f>
        <v>38995</v>
      </c>
      <c r="P42" s="122">
        <v>0.22</v>
      </c>
      <c r="Q42" s="123">
        <f>O42*0.22+O42</f>
        <v>47573.9</v>
      </c>
      <c r="R42" s="123">
        <f t="shared" si="24"/>
        <v>15598</v>
      </c>
      <c r="S42" s="123">
        <f t="shared" si="25"/>
        <v>9748.75</v>
      </c>
      <c r="T42" s="123">
        <f t="shared" si="26"/>
        <v>9748.75</v>
      </c>
      <c r="U42" s="123">
        <f t="shared" si="27"/>
        <v>35095.5</v>
      </c>
      <c r="V42" s="124">
        <f t="shared" si="28"/>
        <v>74090.5</v>
      </c>
      <c r="W42" s="123">
        <f t="shared" si="29"/>
        <v>90390.41</v>
      </c>
      <c r="X42" s="171" t="s">
        <v>51</v>
      </c>
      <c r="Y42" s="170" t="s">
        <v>52</v>
      </c>
      <c r="Z42" s="107" t="s">
        <v>147</v>
      </c>
      <c r="AA42" s="107"/>
      <c r="AB42" s="125"/>
    </row>
    <row r="43" spans="1:28" ht="51" x14ac:dyDescent="0.25">
      <c r="A43" s="127">
        <v>39</v>
      </c>
      <c r="B43" s="128" t="s">
        <v>162</v>
      </c>
      <c r="C43" s="129" t="s">
        <v>163</v>
      </c>
      <c r="D43" s="41">
        <v>13</v>
      </c>
      <c r="E43" s="41"/>
      <c r="F43" s="42"/>
      <c r="G43" s="130" t="s">
        <v>146</v>
      </c>
      <c r="H43" s="131">
        <v>13</v>
      </c>
      <c r="I43" s="131"/>
      <c r="J43" s="1"/>
      <c r="K43" s="132">
        <v>1000</v>
      </c>
      <c r="L43" s="132"/>
      <c r="M43" s="31">
        <f t="shared" ref="M43:N83" si="30">K43</f>
        <v>1000</v>
      </c>
      <c r="N43" s="32">
        <f t="shared" si="30"/>
        <v>0</v>
      </c>
      <c r="O43" s="51"/>
      <c r="P43" s="47"/>
      <c r="Q43" s="48"/>
      <c r="R43" s="48"/>
      <c r="S43" s="48"/>
      <c r="T43" s="48"/>
      <c r="U43" s="48"/>
      <c r="V43" s="63"/>
      <c r="W43" s="48"/>
      <c r="X43" s="171"/>
      <c r="Y43" s="170"/>
      <c r="Z43" s="38"/>
      <c r="AA43" s="55" t="s">
        <v>164</v>
      </c>
      <c r="AB43" s="38"/>
    </row>
    <row r="44" spans="1:28" ht="38.25" x14ac:dyDescent="0.25">
      <c r="A44" s="127">
        <v>39</v>
      </c>
      <c r="B44" s="128" t="s">
        <v>165</v>
      </c>
      <c r="C44" s="133" t="s">
        <v>166</v>
      </c>
      <c r="D44" s="41">
        <v>10</v>
      </c>
      <c r="E44" s="41"/>
      <c r="F44" s="42"/>
      <c r="G44" s="130" t="s">
        <v>146</v>
      </c>
      <c r="H44" s="131">
        <v>10</v>
      </c>
      <c r="I44" s="131"/>
      <c r="J44" s="1"/>
      <c r="K44" s="132">
        <v>40</v>
      </c>
      <c r="L44" s="132"/>
      <c r="M44" s="31">
        <f>K44</f>
        <v>40</v>
      </c>
      <c r="N44" s="32">
        <f t="shared" si="30"/>
        <v>0</v>
      </c>
      <c r="O44" s="51"/>
      <c r="P44" s="47"/>
      <c r="Q44" s="48"/>
      <c r="R44" s="48"/>
      <c r="S44" s="48"/>
      <c r="T44" s="48"/>
      <c r="U44" s="48"/>
      <c r="V44" s="63"/>
      <c r="W44" s="48"/>
      <c r="X44" s="171"/>
      <c r="Y44" s="170"/>
      <c r="Z44" s="38"/>
      <c r="AA44" s="55"/>
      <c r="AB44" s="38"/>
    </row>
    <row r="45" spans="1:28" ht="38.25" x14ac:dyDescent="0.25">
      <c r="A45" s="127">
        <v>39</v>
      </c>
      <c r="B45" s="128" t="s">
        <v>167</v>
      </c>
      <c r="C45" s="133" t="s">
        <v>168</v>
      </c>
      <c r="D45" s="41">
        <v>7</v>
      </c>
      <c r="E45" s="41"/>
      <c r="F45" s="42"/>
      <c r="G45" s="130" t="s">
        <v>146</v>
      </c>
      <c r="H45" s="131">
        <v>7</v>
      </c>
      <c r="I45" s="131"/>
      <c r="J45" s="1"/>
      <c r="K45" s="132">
        <v>120</v>
      </c>
      <c r="L45" s="132"/>
      <c r="M45" s="31">
        <f t="shared" si="30"/>
        <v>120</v>
      </c>
      <c r="N45" s="32">
        <f t="shared" si="30"/>
        <v>0</v>
      </c>
      <c r="O45" s="51"/>
      <c r="P45" s="47"/>
      <c r="Q45" s="48"/>
      <c r="R45" s="48"/>
      <c r="S45" s="48"/>
      <c r="T45" s="48"/>
      <c r="U45" s="48"/>
      <c r="V45" s="63"/>
      <c r="W45" s="48"/>
      <c r="X45" s="171"/>
      <c r="Y45" s="170"/>
      <c r="Z45" s="38"/>
      <c r="AA45" s="55"/>
      <c r="AB45" s="38"/>
    </row>
    <row r="46" spans="1:28" ht="38.25" x14ac:dyDescent="0.25">
      <c r="A46" s="127">
        <v>39</v>
      </c>
      <c r="B46" s="128" t="s">
        <v>169</v>
      </c>
      <c r="C46" s="133" t="s">
        <v>170</v>
      </c>
      <c r="D46" s="41">
        <v>5</v>
      </c>
      <c r="E46" s="41"/>
      <c r="F46" s="42"/>
      <c r="G46" s="130" t="s">
        <v>146</v>
      </c>
      <c r="H46" s="131">
        <v>5</v>
      </c>
      <c r="I46" s="131"/>
      <c r="J46" s="1"/>
      <c r="K46" s="132">
        <v>15</v>
      </c>
      <c r="L46" s="132"/>
      <c r="M46" s="31">
        <f t="shared" si="30"/>
        <v>15</v>
      </c>
      <c r="N46" s="32">
        <f t="shared" si="30"/>
        <v>0</v>
      </c>
      <c r="O46" s="51"/>
      <c r="P46" s="47"/>
      <c r="Q46" s="48"/>
      <c r="R46" s="48"/>
      <c r="S46" s="48"/>
      <c r="T46" s="48"/>
      <c r="U46" s="48"/>
      <c r="V46" s="63"/>
      <c r="W46" s="48"/>
      <c r="X46" s="171"/>
      <c r="Y46" s="170"/>
      <c r="Z46" s="38"/>
      <c r="AA46" s="55"/>
      <c r="AB46" s="38"/>
    </row>
    <row r="47" spans="1:28" ht="51" x14ac:dyDescent="0.25">
      <c r="A47" s="127">
        <v>39</v>
      </c>
      <c r="B47" s="128" t="s">
        <v>171</v>
      </c>
      <c r="C47" s="133" t="s">
        <v>172</v>
      </c>
      <c r="D47" s="41">
        <v>7</v>
      </c>
      <c r="E47" s="41"/>
      <c r="F47" s="42"/>
      <c r="G47" s="130" t="s">
        <v>146</v>
      </c>
      <c r="H47" s="131">
        <v>7</v>
      </c>
      <c r="I47" s="131"/>
      <c r="J47" s="1"/>
      <c r="K47" s="132">
        <v>600</v>
      </c>
      <c r="L47" s="132"/>
      <c r="M47" s="31">
        <f t="shared" si="30"/>
        <v>600</v>
      </c>
      <c r="N47" s="32">
        <f t="shared" si="30"/>
        <v>0</v>
      </c>
      <c r="O47" s="51"/>
      <c r="P47" s="47"/>
      <c r="Q47" s="48"/>
      <c r="R47" s="48"/>
      <c r="S47" s="48"/>
      <c r="T47" s="48"/>
      <c r="U47" s="48"/>
      <c r="V47" s="63"/>
      <c r="W47" s="48"/>
      <c r="X47" s="171"/>
      <c r="Y47" s="170"/>
      <c r="Z47" s="38"/>
      <c r="AA47" s="55"/>
      <c r="AB47" s="38"/>
    </row>
    <row r="48" spans="1:28" ht="51" x14ac:dyDescent="0.25">
      <c r="A48" s="127">
        <v>39</v>
      </c>
      <c r="B48" s="128" t="s">
        <v>173</v>
      </c>
      <c r="C48" s="133" t="s">
        <v>174</v>
      </c>
      <c r="D48" s="41">
        <v>5</v>
      </c>
      <c r="E48" s="41"/>
      <c r="F48" s="42"/>
      <c r="G48" s="130" t="s">
        <v>146</v>
      </c>
      <c r="H48" s="131">
        <v>5</v>
      </c>
      <c r="I48" s="131"/>
      <c r="J48" s="1"/>
      <c r="K48" s="132">
        <v>36</v>
      </c>
      <c r="L48" s="132"/>
      <c r="M48" s="31">
        <f t="shared" si="30"/>
        <v>36</v>
      </c>
      <c r="N48" s="32">
        <f t="shared" si="30"/>
        <v>0</v>
      </c>
      <c r="O48" s="51"/>
      <c r="P48" s="47"/>
      <c r="Q48" s="48"/>
      <c r="R48" s="48"/>
      <c r="S48" s="48"/>
      <c r="T48" s="48"/>
      <c r="U48" s="48"/>
      <c r="V48" s="63"/>
      <c r="W48" s="48"/>
      <c r="X48" s="171"/>
      <c r="Y48" s="170"/>
      <c r="Z48" s="38"/>
      <c r="AA48" s="55"/>
      <c r="AB48" s="38"/>
    </row>
    <row r="49" spans="1:28" ht="38.25" x14ac:dyDescent="0.25">
      <c r="A49" s="127">
        <v>39</v>
      </c>
      <c r="B49" s="128" t="s">
        <v>175</v>
      </c>
      <c r="C49" s="133" t="s">
        <v>176</v>
      </c>
      <c r="D49" s="41">
        <v>13</v>
      </c>
      <c r="E49" s="41"/>
      <c r="F49" s="42"/>
      <c r="G49" s="130" t="s">
        <v>146</v>
      </c>
      <c r="H49" s="131">
        <v>13</v>
      </c>
      <c r="I49" s="131"/>
      <c r="J49" s="1"/>
      <c r="K49" s="132">
        <v>120</v>
      </c>
      <c r="L49" s="132"/>
      <c r="M49" s="31">
        <f t="shared" si="30"/>
        <v>120</v>
      </c>
      <c r="N49" s="32">
        <f t="shared" si="30"/>
        <v>0</v>
      </c>
      <c r="O49" s="51"/>
      <c r="P49" s="47"/>
      <c r="Q49" s="48"/>
      <c r="R49" s="48"/>
      <c r="S49" s="48"/>
      <c r="T49" s="48"/>
      <c r="U49" s="48"/>
      <c r="V49" s="63"/>
      <c r="W49" s="48"/>
      <c r="X49" s="171"/>
      <c r="Y49" s="170"/>
      <c r="Z49" s="38"/>
      <c r="AA49" s="55"/>
      <c r="AB49" s="38"/>
    </row>
    <row r="50" spans="1:28" ht="38.25" x14ac:dyDescent="0.25">
      <c r="A50" s="127">
        <v>39</v>
      </c>
      <c r="B50" s="128" t="s">
        <v>177</v>
      </c>
      <c r="C50" s="133" t="s">
        <v>178</v>
      </c>
      <c r="D50" s="41">
        <v>10</v>
      </c>
      <c r="E50" s="41"/>
      <c r="F50" s="42"/>
      <c r="G50" s="130" t="s">
        <v>146</v>
      </c>
      <c r="H50" s="131">
        <v>10</v>
      </c>
      <c r="I50" s="131"/>
      <c r="J50" s="1"/>
      <c r="K50" s="132">
        <v>15</v>
      </c>
      <c r="L50" s="132"/>
      <c r="M50" s="31">
        <f t="shared" si="30"/>
        <v>15</v>
      </c>
      <c r="N50" s="32">
        <f t="shared" si="30"/>
        <v>0</v>
      </c>
      <c r="O50" s="51"/>
      <c r="P50" s="47"/>
      <c r="Q50" s="48"/>
      <c r="R50" s="48"/>
      <c r="S50" s="48"/>
      <c r="T50" s="48"/>
      <c r="U50" s="48"/>
      <c r="V50" s="63"/>
      <c r="W50" s="48"/>
      <c r="X50" s="171"/>
      <c r="Y50" s="170"/>
      <c r="Z50" s="38"/>
      <c r="AA50" s="55"/>
      <c r="AB50" s="38"/>
    </row>
    <row r="51" spans="1:28" ht="38.25" x14ac:dyDescent="0.25">
      <c r="A51" s="127">
        <v>39</v>
      </c>
      <c r="B51" s="128" t="s">
        <v>179</v>
      </c>
      <c r="C51" s="133" t="s">
        <v>180</v>
      </c>
      <c r="D51" s="41">
        <v>8</v>
      </c>
      <c r="E51" s="41"/>
      <c r="F51" s="42"/>
      <c r="G51" s="130" t="s">
        <v>146</v>
      </c>
      <c r="H51" s="131">
        <v>8</v>
      </c>
      <c r="I51" s="131"/>
      <c r="J51" s="1"/>
      <c r="K51" s="132">
        <v>120</v>
      </c>
      <c r="L51" s="132"/>
      <c r="M51" s="31">
        <f t="shared" si="30"/>
        <v>120</v>
      </c>
      <c r="N51" s="32">
        <f t="shared" si="30"/>
        <v>0</v>
      </c>
      <c r="O51" s="51"/>
      <c r="P51" s="47"/>
      <c r="Q51" s="48"/>
      <c r="R51" s="48"/>
      <c r="S51" s="48"/>
      <c r="T51" s="48"/>
      <c r="U51" s="48"/>
      <c r="V51" s="63"/>
      <c r="W51" s="48"/>
      <c r="X51" s="171"/>
      <c r="Y51" s="170"/>
      <c r="Z51" s="38"/>
      <c r="AA51" s="55"/>
      <c r="AB51" s="38"/>
    </row>
    <row r="52" spans="1:28" ht="38.25" x14ac:dyDescent="0.25">
      <c r="A52" s="127">
        <v>39</v>
      </c>
      <c r="B52" s="128" t="s">
        <v>181</v>
      </c>
      <c r="C52" s="133" t="s">
        <v>182</v>
      </c>
      <c r="D52" s="41">
        <v>6</v>
      </c>
      <c r="E52" s="41"/>
      <c r="F52" s="42"/>
      <c r="G52" s="130" t="s">
        <v>146</v>
      </c>
      <c r="H52" s="131">
        <v>6</v>
      </c>
      <c r="I52" s="131"/>
      <c r="J52" s="1"/>
      <c r="K52" s="132">
        <v>15</v>
      </c>
      <c r="L52" s="132"/>
      <c r="M52" s="31">
        <f t="shared" si="30"/>
        <v>15</v>
      </c>
      <c r="N52" s="32">
        <f t="shared" si="30"/>
        <v>0</v>
      </c>
      <c r="O52" s="51"/>
      <c r="P52" s="47"/>
      <c r="Q52" s="48"/>
      <c r="R52" s="48"/>
      <c r="S52" s="48"/>
      <c r="T52" s="48"/>
      <c r="U52" s="48"/>
      <c r="V52" s="63"/>
      <c r="W52" s="48"/>
      <c r="X52" s="171"/>
      <c r="Y52" s="170"/>
      <c r="Z52" s="38"/>
      <c r="AA52" s="55"/>
      <c r="AB52" s="38"/>
    </row>
    <row r="53" spans="1:28" ht="51" x14ac:dyDescent="0.25">
      <c r="A53" s="127">
        <v>39</v>
      </c>
      <c r="B53" s="128" t="s">
        <v>183</v>
      </c>
      <c r="C53" s="133" t="s">
        <v>184</v>
      </c>
      <c r="D53" s="41">
        <v>13</v>
      </c>
      <c r="E53" s="41"/>
      <c r="F53" s="42"/>
      <c r="G53" s="130" t="s">
        <v>146</v>
      </c>
      <c r="H53" s="131">
        <v>13</v>
      </c>
      <c r="I53" s="131"/>
      <c r="J53" s="1"/>
      <c r="K53" s="132">
        <v>400</v>
      </c>
      <c r="L53" s="132"/>
      <c r="M53" s="31">
        <f t="shared" si="30"/>
        <v>400</v>
      </c>
      <c r="N53" s="32">
        <f t="shared" si="30"/>
        <v>0</v>
      </c>
      <c r="O53" s="51"/>
      <c r="P53" s="47"/>
      <c r="Q53" s="48"/>
      <c r="R53" s="48"/>
      <c r="S53" s="48"/>
      <c r="T53" s="48"/>
      <c r="U53" s="48"/>
      <c r="V53" s="63"/>
      <c r="W53" s="48"/>
      <c r="X53" s="171"/>
      <c r="Y53" s="170"/>
      <c r="Z53" s="38"/>
      <c r="AA53" s="55"/>
      <c r="AB53" s="38"/>
    </row>
    <row r="54" spans="1:28" ht="38.25" x14ac:dyDescent="0.25">
      <c r="A54" s="127">
        <v>39</v>
      </c>
      <c r="B54" s="128" t="s">
        <v>185</v>
      </c>
      <c r="C54" s="133" t="s">
        <v>186</v>
      </c>
      <c r="D54" s="41">
        <v>10</v>
      </c>
      <c r="E54" s="41"/>
      <c r="F54" s="42"/>
      <c r="G54" s="130" t="s">
        <v>146</v>
      </c>
      <c r="H54" s="131">
        <v>10</v>
      </c>
      <c r="I54" s="131"/>
      <c r="J54" s="1"/>
      <c r="K54" s="132">
        <v>20</v>
      </c>
      <c r="L54" s="132"/>
      <c r="M54" s="31">
        <f t="shared" si="30"/>
        <v>20</v>
      </c>
      <c r="N54" s="32">
        <f t="shared" si="30"/>
        <v>0</v>
      </c>
      <c r="O54" s="51"/>
      <c r="P54" s="47"/>
      <c r="Q54" s="48"/>
      <c r="R54" s="48"/>
      <c r="S54" s="48"/>
      <c r="T54" s="48"/>
      <c r="U54" s="48"/>
      <c r="V54" s="63"/>
      <c r="W54" s="48"/>
      <c r="X54" s="171"/>
      <c r="Y54" s="170"/>
      <c r="Z54" s="38"/>
      <c r="AA54" s="55"/>
      <c r="AB54" s="38"/>
    </row>
    <row r="55" spans="1:28" ht="51" x14ac:dyDescent="0.25">
      <c r="A55" s="127">
        <v>39</v>
      </c>
      <c r="B55" s="128" t="s">
        <v>187</v>
      </c>
      <c r="C55" s="133" t="s">
        <v>188</v>
      </c>
      <c r="D55" s="41">
        <v>7</v>
      </c>
      <c r="E55" s="41"/>
      <c r="F55" s="42"/>
      <c r="G55" s="130" t="s">
        <v>146</v>
      </c>
      <c r="H55" s="131">
        <v>7</v>
      </c>
      <c r="I55" s="131"/>
      <c r="J55" s="1"/>
      <c r="K55" s="132">
        <v>0</v>
      </c>
      <c r="L55" s="132"/>
      <c r="M55" s="31">
        <f t="shared" si="30"/>
        <v>0</v>
      </c>
      <c r="N55" s="32">
        <f t="shared" si="30"/>
        <v>0</v>
      </c>
      <c r="O55" s="51"/>
      <c r="P55" s="47"/>
      <c r="Q55" s="48"/>
      <c r="R55" s="48"/>
      <c r="S55" s="48"/>
      <c r="T55" s="48"/>
      <c r="U55" s="48"/>
      <c r="V55" s="63"/>
      <c r="W55" s="48"/>
      <c r="X55" s="171"/>
      <c r="Y55" s="170"/>
      <c r="Z55" s="38"/>
      <c r="AA55" s="55"/>
      <c r="AB55" s="38"/>
    </row>
    <row r="56" spans="1:28" ht="38.25" x14ac:dyDescent="0.25">
      <c r="A56" s="127">
        <v>39</v>
      </c>
      <c r="B56" s="128" t="s">
        <v>189</v>
      </c>
      <c r="C56" s="133" t="s">
        <v>190</v>
      </c>
      <c r="D56" s="41">
        <v>5</v>
      </c>
      <c r="E56" s="41"/>
      <c r="F56" s="42"/>
      <c r="G56" s="130" t="s">
        <v>146</v>
      </c>
      <c r="H56" s="131">
        <v>5</v>
      </c>
      <c r="I56" s="131"/>
      <c r="J56" s="1"/>
      <c r="K56" s="132">
        <v>0</v>
      </c>
      <c r="L56" s="132"/>
      <c r="M56" s="31">
        <f t="shared" si="30"/>
        <v>0</v>
      </c>
      <c r="N56" s="32">
        <f t="shared" si="30"/>
        <v>0</v>
      </c>
      <c r="O56" s="51"/>
      <c r="P56" s="47"/>
      <c r="Q56" s="48"/>
      <c r="R56" s="48"/>
      <c r="S56" s="48"/>
      <c r="T56" s="48"/>
      <c r="U56" s="48"/>
      <c r="V56" s="63"/>
      <c r="W56" s="48"/>
      <c r="X56" s="171"/>
      <c r="Y56" s="170"/>
      <c r="Z56" s="38"/>
      <c r="AA56" s="55"/>
      <c r="AB56" s="38"/>
    </row>
    <row r="57" spans="1:28" ht="51" x14ac:dyDescent="0.25">
      <c r="A57" s="127">
        <v>39</v>
      </c>
      <c r="B57" s="128" t="s">
        <v>191</v>
      </c>
      <c r="C57" s="133" t="s">
        <v>192</v>
      </c>
      <c r="D57" s="41">
        <v>7</v>
      </c>
      <c r="E57" s="41"/>
      <c r="F57" s="42"/>
      <c r="G57" s="130" t="s">
        <v>146</v>
      </c>
      <c r="H57" s="131">
        <v>7</v>
      </c>
      <c r="I57" s="131"/>
      <c r="J57" s="1"/>
      <c r="K57" s="132">
        <v>0</v>
      </c>
      <c r="L57" s="132"/>
      <c r="M57" s="31">
        <f t="shared" si="30"/>
        <v>0</v>
      </c>
      <c r="N57" s="32">
        <f t="shared" si="30"/>
        <v>0</v>
      </c>
      <c r="O57" s="51"/>
      <c r="P57" s="47"/>
      <c r="Q57" s="48"/>
      <c r="R57" s="48"/>
      <c r="S57" s="48"/>
      <c r="T57" s="48"/>
      <c r="U57" s="48"/>
      <c r="V57" s="63"/>
      <c r="W57" s="48"/>
      <c r="X57" s="171"/>
      <c r="Y57" s="170"/>
      <c r="Z57" s="38"/>
      <c r="AA57" s="38"/>
      <c r="AB57" s="38"/>
    </row>
    <row r="58" spans="1:28" ht="51" x14ac:dyDescent="0.25">
      <c r="A58" s="127">
        <v>39</v>
      </c>
      <c r="B58" s="128" t="s">
        <v>193</v>
      </c>
      <c r="C58" s="133" t="s">
        <v>194</v>
      </c>
      <c r="D58" s="41">
        <v>5</v>
      </c>
      <c r="E58" s="41"/>
      <c r="F58" s="42"/>
      <c r="G58" s="130" t="s">
        <v>146</v>
      </c>
      <c r="H58" s="131">
        <v>5</v>
      </c>
      <c r="I58" s="131"/>
      <c r="J58" s="1"/>
      <c r="K58" s="132">
        <v>0</v>
      </c>
      <c r="L58" s="132"/>
      <c r="M58" s="31">
        <f t="shared" si="30"/>
        <v>0</v>
      </c>
      <c r="N58" s="32">
        <f t="shared" si="30"/>
        <v>0</v>
      </c>
      <c r="O58" s="51"/>
      <c r="P58" s="47"/>
      <c r="Q58" s="48"/>
      <c r="R58" s="48"/>
      <c r="S58" s="48"/>
      <c r="T58" s="48"/>
      <c r="U58" s="48"/>
      <c r="V58" s="63"/>
      <c r="W58" s="48"/>
      <c r="X58" s="171"/>
      <c r="Y58" s="170"/>
      <c r="Z58" s="38"/>
      <c r="AA58" s="38"/>
      <c r="AB58" s="38"/>
    </row>
    <row r="59" spans="1:28" ht="51" x14ac:dyDescent="0.25">
      <c r="A59" s="127">
        <v>39</v>
      </c>
      <c r="B59" s="128" t="s">
        <v>195</v>
      </c>
      <c r="C59" s="133" t="s">
        <v>196</v>
      </c>
      <c r="D59" s="41">
        <v>13</v>
      </c>
      <c r="E59" s="41"/>
      <c r="F59" s="42"/>
      <c r="G59" s="130" t="s">
        <v>146</v>
      </c>
      <c r="H59" s="131">
        <v>13</v>
      </c>
      <c r="I59" s="131"/>
      <c r="J59" s="1"/>
      <c r="K59" s="132">
        <v>20</v>
      </c>
      <c r="L59" s="132"/>
      <c r="M59" s="31">
        <f t="shared" si="30"/>
        <v>20</v>
      </c>
      <c r="N59" s="32">
        <f t="shared" si="30"/>
        <v>0</v>
      </c>
      <c r="O59" s="51"/>
      <c r="P59" s="47"/>
      <c r="Q59" s="48"/>
      <c r="R59" s="48"/>
      <c r="S59" s="48"/>
      <c r="T59" s="48"/>
      <c r="U59" s="48"/>
      <c r="V59" s="63"/>
      <c r="W59" s="48"/>
      <c r="X59" s="171"/>
      <c r="Y59" s="170"/>
      <c r="Z59" s="38"/>
      <c r="AA59" s="55"/>
      <c r="AB59" s="38"/>
    </row>
    <row r="60" spans="1:28" ht="38.25" x14ac:dyDescent="0.25">
      <c r="A60" s="127">
        <v>39</v>
      </c>
      <c r="B60" s="128" t="s">
        <v>197</v>
      </c>
      <c r="C60" s="133" t="s">
        <v>198</v>
      </c>
      <c r="D60" s="41">
        <v>10</v>
      </c>
      <c r="E60" s="41"/>
      <c r="F60" s="42"/>
      <c r="G60" s="130" t="s">
        <v>146</v>
      </c>
      <c r="H60" s="131">
        <v>10</v>
      </c>
      <c r="I60" s="131"/>
      <c r="J60" s="1"/>
      <c r="K60" s="132">
        <v>10</v>
      </c>
      <c r="L60" s="132"/>
      <c r="M60" s="31">
        <f t="shared" si="30"/>
        <v>10</v>
      </c>
      <c r="N60" s="32">
        <f t="shared" si="30"/>
        <v>0</v>
      </c>
      <c r="O60" s="51"/>
      <c r="P60" s="47"/>
      <c r="Q60" s="48"/>
      <c r="R60" s="48"/>
      <c r="S60" s="48"/>
      <c r="T60" s="48"/>
      <c r="U60" s="48"/>
      <c r="V60" s="63"/>
      <c r="W60" s="48"/>
      <c r="X60" s="171"/>
      <c r="Y60" s="170"/>
      <c r="Z60" s="38"/>
      <c r="AA60" s="55"/>
      <c r="AB60" s="38"/>
    </row>
    <row r="61" spans="1:28" ht="51" x14ac:dyDescent="0.25">
      <c r="A61" s="127">
        <v>39</v>
      </c>
      <c r="B61" s="128" t="s">
        <v>199</v>
      </c>
      <c r="C61" s="133" t="s">
        <v>200</v>
      </c>
      <c r="D61" s="41">
        <v>8</v>
      </c>
      <c r="E61" s="41"/>
      <c r="F61" s="42"/>
      <c r="G61" s="130" t="s">
        <v>146</v>
      </c>
      <c r="H61" s="131">
        <v>8</v>
      </c>
      <c r="I61" s="131"/>
      <c r="J61" s="1"/>
      <c r="K61" s="132">
        <v>720</v>
      </c>
      <c r="L61" s="132"/>
      <c r="M61" s="31">
        <f t="shared" si="30"/>
        <v>720</v>
      </c>
      <c r="N61" s="32">
        <f t="shared" si="30"/>
        <v>0</v>
      </c>
      <c r="O61" s="51"/>
      <c r="P61" s="47"/>
      <c r="Q61" s="48"/>
      <c r="R61" s="48"/>
      <c r="S61" s="48"/>
      <c r="T61" s="48"/>
      <c r="U61" s="48"/>
      <c r="V61" s="63"/>
      <c r="W61" s="48"/>
      <c r="X61" s="171"/>
      <c r="Y61" s="170"/>
      <c r="Z61" s="38"/>
      <c r="AA61" s="55"/>
      <c r="AB61" s="38"/>
    </row>
    <row r="62" spans="1:28" ht="38.25" x14ac:dyDescent="0.25">
      <c r="A62" s="127">
        <v>39</v>
      </c>
      <c r="B62" s="128" t="s">
        <v>201</v>
      </c>
      <c r="C62" s="133" t="s">
        <v>202</v>
      </c>
      <c r="D62" s="41">
        <v>6</v>
      </c>
      <c r="E62" s="41"/>
      <c r="F62" s="42"/>
      <c r="G62" s="130" t="s">
        <v>146</v>
      </c>
      <c r="H62" s="131">
        <v>6</v>
      </c>
      <c r="I62" s="131"/>
      <c r="J62" s="1"/>
      <c r="K62" s="132">
        <v>20</v>
      </c>
      <c r="L62" s="132"/>
      <c r="M62" s="31">
        <f t="shared" si="30"/>
        <v>20</v>
      </c>
      <c r="N62" s="32">
        <f t="shared" si="30"/>
        <v>0</v>
      </c>
      <c r="O62" s="51"/>
      <c r="P62" s="47"/>
      <c r="Q62" s="48"/>
      <c r="R62" s="48"/>
      <c r="S62" s="48"/>
      <c r="T62" s="48"/>
      <c r="U62" s="48"/>
      <c r="V62" s="63"/>
      <c r="W62" s="48"/>
      <c r="X62" s="171"/>
      <c r="Y62" s="170"/>
      <c r="Z62" s="38"/>
      <c r="AA62" s="55"/>
      <c r="AB62" s="38"/>
    </row>
    <row r="63" spans="1:28" ht="38.25" x14ac:dyDescent="0.25">
      <c r="A63" s="127">
        <v>39</v>
      </c>
      <c r="B63" s="128" t="s">
        <v>203</v>
      </c>
      <c r="C63" s="133" t="s">
        <v>204</v>
      </c>
      <c r="D63" s="41">
        <v>13</v>
      </c>
      <c r="E63" s="41"/>
      <c r="F63" s="42"/>
      <c r="G63" s="130" t="s">
        <v>146</v>
      </c>
      <c r="H63" s="131">
        <v>13</v>
      </c>
      <c r="I63" s="131"/>
      <c r="J63" s="1"/>
      <c r="K63" s="132">
        <v>80</v>
      </c>
      <c r="L63" s="132"/>
      <c r="M63" s="31">
        <f t="shared" si="30"/>
        <v>80</v>
      </c>
      <c r="N63" s="32">
        <f t="shared" si="30"/>
        <v>0</v>
      </c>
      <c r="O63" s="51"/>
      <c r="P63" s="47"/>
      <c r="Q63" s="48"/>
      <c r="R63" s="48"/>
      <c r="S63" s="48"/>
      <c r="T63" s="48"/>
      <c r="U63" s="48"/>
      <c r="V63" s="63"/>
      <c r="W63" s="48"/>
      <c r="X63" s="171"/>
      <c r="Y63" s="170"/>
      <c r="Z63" s="38"/>
      <c r="AA63" s="55"/>
      <c r="AB63" s="38"/>
    </row>
    <row r="64" spans="1:28" ht="38.25" x14ac:dyDescent="0.25">
      <c r="A64" s="127">
        <v>39</v>
      </c>
      <c r="B64" s="128" t="s">
        <v>205</v>
      </c>
      <c r="C64" s="133" t="s">
        <v>206</v>
      </c>
      <c r="D64" s="41">
        <v>10</v>
      </c>
      <c r="E64" s="41"/>
      <c r="F64" s="42"/>
      <c r="G64" s="130" t="s">
        <v>146</v>
      </c>
      <c r="H64" s="131">
        <v>10</v>
      </c>
      <c r="I64" s="131"/>
      <c r="J64" s="1"/>
      <c r="K64" s="132">
        <v>10</v>
      </c>
      <c r="L64" s="132"/>
      <c r="M64" s="31">
        <f t="shared" si="30"/>
        <v>10</v>
      </c>
      <c r="N64" s="32">
        <f t="shared" si="30"/>
        <v>0</v>
      </c>
      <c r="O64" s="51"/>
      <c r="P64" s="47"/>
      <c r="Q64" s="48"/>
      <c r="R64" s="48"/>
      <c r="S64" s="48"/>
      <c r="T64" s="48"/>
      <c r="U64" s="48"/>
      <c r="V64" s="63"/>
      <c r="W64" s="48"/>
      <c r="X64" s="171"/>
      <c r="Y64" s="170"/>
      <c r="Z64" s="38"/>
      <c r="AA64" s="55"/>
      <c r="AB64" s="38"/>
    </row>
    <row r="65" spans="1:28" ht="51" x14ac:dyDescent="0.25">
      <c r="A65" s="127">
        <v>39</v>
      </c>
      <c r="B65" s="128" t="s">
        <v>207</v>
      </c>
      <c r="C65" s="133" t="s">
        <v>208</v>
      </c>
      <c r="D65" s="41">
        <v>7</v>
      </c>
      <c r="E65" s="41"/>
      <c r="F65" s="42"/>
      <c r="G65" s="130" t="s">
        <v>146</v>
      </c>
      <c r="H65" s="131">
        <v>7</v>
      </c>
      <c r="I65" s="131"/>
      <c r="J65" s="1"/>
      <c r="K65" s="132">
        <v>200</v>
      </c>
      <c r="L65" s="132"/>
      <c r="M65" s="31">
        <f t="shared" si="30"/>
        <v>200</v>
      </c>
      <c r="N65" s="32">
        <f t="shared" si="30"/>
        <v>0</v>
      </c>
      <c r="O65" s="51"/>
      <c r="P65" s="47"/>
      <c r="Q65" s="48"/>
      <c r="R65" s="48"/>
      <c r="S65" s="48"/>
      <c r="T65" s="48"/>
      <c r="U65" s="48"/>
      <c r="V65" s="63"/>
      <c r="W65" s="48"/>
      <c r="X65" s="171"/>
      <c r="Y65" s="170"/>
      <c r="Z65" s="38"/>
      <c r="AA65" s="55"/>
      <c r="AB65" s="38"/>
    </row>
    <row r="66" spans="1:28" ht="51" x14ac:dyDescent="0.25">
      <c r="A66" s="127">
        <v>39</v>
      </c>
      <c r="B66" s="128" t="s">
        <v>209</v>
      </c>
      <c r="C66" s="133" t="s">
        <v>210</v>
      </c>
      <c r="D66" s="41">
        <v>13</v>
      </c>
      <c r="E66" s="41"/>
      <c r="F66" s="42"/>
      <c r="G66" s="130" t="s">
        <v>146</v>
      </c>
      <c r="H66" s="131">
        <v>13</v>
      </c>
      <c r="I66" s="131"/>
      <c r="J66" s="1"/>
      <c r="K66" s="132">
        <v>10</v>
      </c>
      <c r="L66" s="132"/>
      <c r="M66" s="31">
        <f t="shared" si="30"/>
        <v>10</v>
      </c>
      <c r="N66" s="32">
        <f t="shared" si="30"/>
        <v>0</v>
      </c>
      <c r="O66" s="51"/>
      <c r="P66" s="47"/>
      <c r="Q66" s="48"/>
      <c r="R66" s="48"/>
      <c r="S66" s="48"/>
      <c r="T66" s="48"/>
      <c r="U66" s="48"/>
      <c r="V66" s="63"/>
      <c r="W66" s="48"/>
      <c r="X66" s="171"/>
      <c r="Y66" s="170"/>
      <c r="Z66" s="38"/>
      <c r="AA66" s="55"/>
      <c r="AB66" s="38"/>
    </row>
    <row r="67" spans="1:28" ht="38.25" x14ac:dyDescent="0.25">
      <c r="A67" s="127">
        <v>39</v>
      </c>
      <c r="B67" s="134" t="s">
        <v>211</v>
      </c>
      <c r="C67" s="135" t="s">
        <v>212</v>
      </c>
      <c r="D67" s="41">
        <v>10</v>
      </c>
      <c r="E67" s="41"/>
      <c r="F67" s="42"/>
      <c r="G67" s="130" t="s">
        <v>146</v>
      </c>
      <c r="H67" s="131">
        <v>10</v>
      </c>
      <c r="I67" s="131"/>
      <c r="J67" s="1"/>
      <c r="K67" s="132">
        <v>5</v>
      </c>
      <c r="L67" s="132"/>
      <c r="M67" s="31">
        <f t="shared" si="30"/>
        <v>5</v>
      </c>
      <c r="N67" s="32">
        <f t="shared" si="30"/>
        <v>0</v>
      </c>
      <c r="O67" s="51"/>
      <c r="P67" s="47"/>
      <c r="Q67" s="48"/>
      <c r="R67" s="48"/>
      <c r="S67" s="48"/>
      <c r="T67" s="48"/>
      <c r="U67" s="48"/>
      <c r="V67" s="63"/>
      <c r="W67" s="48"/>
      <c r="X67" s="171"/>
      <c r="Y67" s="170"/>
      <c r="Z67" s="38"/>
      <c r="AA67" s="55"/>
      <c r="AB67" s="38"/>
    </row>
    <row r="68" spans="1:28" ht="38.25" x14ac:dyDescent="0.25">
      <c r="A68" s="127">
        <v>39</v>
      </c>
      <c r="B68" s="136" t="s">
        <v>213</v>
      </c>
      <c r="C68" s="133" t="s">
        <v>214</v>
      </c>
      <c r="D68" s="41">
        <v>8</v>
      </c>
      <c r="E68" s="41"/>
      <c r="F68" s="42"/>
      <c r="G68" s="130" t="s">
        <v>146</v>
      </c>
      <c r="H68" s="131">
        <v>8</v>
      </c>
      <c r="I68" s="131"/>
      <c r="J68" s="1"/>
      <c r="K68" s="132">
        <v>160</v>
      </c>
      <c r="L68" s="132"/>
      <c r="M68" s="31">
        <f t="shared" si="30"/>
        <v>160</v>
      </c>
      <c r="N68" s="32">
        <f t="shared" si="30"/>
        <v>0</v>
      </c>
      <c r="O68" s="51"/>
      <c r="P68" s="47"/>
      <c r="Q68" s="48"/>
      <c r="R68" s="48"/>
      <c r="S68" s="48"/>
      <c r="T68" s="48"/>
      <c r="U68" s="48"/>
      <c r="V68" s="63"/>
      <c r="W68" s="48"/>
      <c r="X68" s="171"/>
      <c r="Y68" s="170"/>
      <c r="Z68" s="38"/>
      <c r="AA68" s="55"/>
      <c r="AB68" s="38"/>
    </row>
    <row r="69" spans="1:28" ht="38.25" x14ac:dyDescent="0.25">
      <c r="A69" s="127">
        <v>39</v>
      </c>
      <c r="B69" s="136" t="s">
        <v>215</v>
      </c>
      <c r="C69" s="133" t="s">
        <v>216</v>
      </c>
      <c r="D69" s="41">
        <v>6</v>
      </c>
      <c r="E69" s="41"/>
      <c r="F69" s="42"/>
      <c r="G69" s="130" t="s">
        <v>146</v>
      </c>
      <c r="H69" s="131">
        <v>6</v>
      </c>
      <c r="I69" s="131"/>
      <c r="J69" s="1"/>
      <c r="K69" s="132">
        <v>50</v>
      </c>
      <c r="L69" s="132"/>
      <c r="M69" s="31">
        <f t="shared" si="30"/>
        <v>50</v>
      </c>
      <c r="N69" s="32">
        <f t="shared" si="30"/>
        <v>0</v>
      </c>
      <c r="O69" s="51"/>
      <c r="P69" s="47"/>
      <c r="Q69" s="48"/>
      <c r="R69" s="48"/>
      <c r="S69" s="48"/>
      <c r="T69" s="48"/>
      <c r="U69" s="48"/>
      <c r="V69" s="63"/>
      <c r="W69" s="48"/>
      <c r="X69" s="171"/>
      <c r="Y69" s="170"/>
      <c r="Z69" s="38"/>
      <c r="AA69" s="55"/>
      <c r="AB69" s="38"/>
    </row>
    <row r="70" spans="1:28" ht="39" thickBot="1" x14ac:dyDescent="0.3">
      <c r="A70" s="127">
        <v>39</v>
      </c>
      <c r="B70" s="137" t="s">
        <v>217</v>
      </c>
      <c r="C70" s="138" t="s">
        <v>218</v>
      </c>
      <c r="D70" s="41">
        <v>4</v>
      </c>
      <c r="E70" s="41"/>
      <c r="F70" s="42"/>
      <c r="G70" s="130" t="s">
        <v>146</v>
      </c>
      <c r="H70" s="131">
        <v>4</v>
      </c>
      <c r="I70" s="131"/>
      <c r="J70" s="1"/>
      <c r="K70" s="132">
        <v>400</v>
      </c>
      <c r="L70" s="132"/>
      <c r="M70" s="31">
        <f t="shared" si="30"/>
        <v>400</v>
      </c>
      <c r="N70" s="32">
        <f t="shared" si="30"/>
        <v>0</v>
      </c>
      <c r="O70" s="51"/>
      <c r="P70" s="47"/>
      <c r="Q70" s="48"/>
      <c r="R70" s="48"/>
      <c r="S70" s="48"/>
      <c r="T70" s="48"/>
      <c r="U70" s="48"/>
      <c r="V70" s="63"/>
      <c r="W70" s="48"/>
      <c r="X70" s="171"/>
      <c r="Y70" s="170"/>
      <c r="Z70" s="38"/>
      <c r="AA70" s="55"/>
      <c r="AB70" s="38"/>
    </row>
    <row r="71" spans="1:28" ht="15.75" thickBot="1" x14ac:dyDescent="0.3">
      <c r="A71" s="11">
        <v>43</v>
      </c>
      <c r="B71" s="108"/>
      <c r="C71" s="66" t="s">
        <v>219</v>
      </c>
      <c r="D71" s="26">
        <v>7000</v>
      </c>
      <c r="E71" s="26">
        <v>160</v>
      </c>
      <c r="F71" s="27">
        <v>800</v>
      </c>
      <c r="G71" s="12" t="s">
        <v>133</v>
      </c>
      <c r="H71" s="109">
        <v>6936</v>
      </c>
      <c r="I71" s="109">
        <v>157</v>
      </c>
      <c r="J71" s="109">
        <v>747</v>
      </c>
      <c r="K71" s="139">
        <v>3</v>
      </c>
      <c r="L71" s="139">
        <v>3</v>
      </c>
      <c r="M71" s="31">
        <f t="shared" si="30"/>
        <v>3</v>
      </c>
      <c r="N71" s="32">
        <f t="shared" si="30"/>
        <v>3</v>
      </c>
      <c r="O71" s="59">
        <f>N71*I71+N71*J71+M71*H71</f>
        <v>23520</v>
      </c>
      <c r="P71" s="34">
        <v>0.22</v>
      </c>
      <c r="Q71" s="35">
        <f>O71*0.22+O71</f>
        <v>28694.400000000001</v>
      </c>
      <c r="R71" s="35">
        <f>O71*40%</f>
        <v>9408</v>
      </c>
      <c r="S71" s="35">
        <f>O71/4</f>
        <v>5880</v>
      </c>
      <c r="T71" s="35">
        <f t="shared" ref="T71:T72" si="31">O71/4</f>
        <v>5880</v>
      </c>
      <c r="U71" s="35">
        <f t="shared" ref="U71:U72" si="32">R71+S71+T71</f>
        <v>21168</v>
      </c>
      <c r="V71" s="67">
        <f t="shared" ref="V71:V72" si="33">U71+O71</f>
        <v>44688</v>
      </c>
      <c r="W71" s="35">
        <f>(V71*P71)+V71</f>
        <v>54519.360000000001</v>
      </c>
      <c r="X71" s="35" t="s">
        <v>53</v>
      </c>
      <c r="Y71" s="140" t="s">
        <v>54</v>
      </c>
      <c r="Z71" s="107" t="s">
        <v>134</v>
      </c>
      <c r="AA71" s="55" t="s">
        <v>220</v>
      </c>
      <c r="AB71" s="38"/>
    </row>
    <row r="72" spans="1:28" ht="15.75" thickBot="1" x14ac:dyDescent="0.3">
      <c r="A72" s="11">
        <v>44</v>
      </c>
      <c r="B72" s="108"/>
      <c r="C72" s="66" t="s">
        <v>221</v>
      </c>
      <c r="D72" s="26">
        <v>7000</v>
      </c>
      <c r="E72" s="26">
        <v>160</v>
      </c>
      <c r="F72" s="27">
        <v>800</v>
      </c>
      <c r="G72" s="12" t="s">
        <v>133</v>
      </c>
      <c r="H72" s="81">
        <v>4936</v>
      </c>
      <c r="I72" s="81">
        <v>157</v>
      </c>
      <c r="J72" s="109">
        <v>747</v>
      </c>
      <c r="K72" s="139">
        <v>3</v>
      </c>
      <c r="L72" s="139">
        <v>3</v>
      </c>
      <c r="M72" s="31">
        <f t="shared" si="30"/>
        <v>3</v>
      </c>
      <c r="N72" s="32">
        <f t="shared" si="30"/>
        <v>3</v>
      </c>
      <c r="O72" s="59">
        <f>N72*I72+N72*J72+M72*H72</f>
        <v>17520</v>
      </c>
      <c r="P72" s="34">
        <v>0.22</v>
      </c>
      <c r="Q72" s="35">
        <f>O72*0.22+O72</f>
        <v>21374.400000000001</v>
      </c>
      <c r="R72" s="35">
        <f>O72*40%</f>
        <v>7008</v>
      </c>
      <c r="S72" s="35">
        <f t="shared" ref="S72" si="34">O72/4</f>
        <v>4380</v>
      </c>
      <c r="T72" s="35">
        <f t="shared" si="31"/>
        <v>4380</v>
      </c>
      <c r="U72" s="35">
        <f t="shared" si="32"/>
        <v>15768</v>
      </c>
      <c r="V72" s="67">
        <f t="shared" si="33"/>
        <v>33288</v>
      </c>
      <c r="W72" s="35">
        <f t="shared" ref="W72" si="35">(V72*P72)+V72</f>
        <v>40611.360000000001</v>
      </c>
      <c r="X72" s="35" t="s">
        <v>55</v>
      </c>
      <c r="Y72" s="140" t="s">
        <v>56</v>
      </c>
      <c r="Z72" s="107" t="s">
        <v>134</v>
      </c>
      <c r="AA72" s="55" t="s">
        <v>222</v>
      </c>
      <c r="AB72" s="38"/>
    </row>
    <row r="73" spans="1:28" ht="26.25" thickBot="1" x14ac:dyDescent="0.3">
      <c r="A73" s="85">
        <v>52</v>
      </c>
      <c r="B73" s="102"/>
      <c r="C73" s="103" t="s">
        <v>223</v>
      </c>
      <c r="D73" s="89">
        <v>4000</v>
      </c>
      <c r="E73" s="89">
        <v>160</v>
      </c>
      <c r="F73" s="90">
        <v>800</v>
      </c>
      <c r="G73" s="91" t="s">
        <v>133</v>
      </c>
      <c r="H73" s="92">
        <v>3936</v>
      </c>
      <c r="I73" s="92">
        <v>157</v>
      </c>
      <c r="J73" s="92">
        <v>747</v>
      </c>
      <c r="K73" s="85">
        <v>0</v>
      </c>
      <c r="L73" s="85">
        <v>0</v>
      </c>
      <c r="M73" s="94">
        <f t="shared" si="30"/>
        <v>0</v>
      </c>
      <c r="N73" s="95">
        <f t="shared" si="30"/>
        <v>0</v>
      </c>
      <c r="O73" s="96"/>
      <c r="P73" s="97"/>
      <c r="Q73" s="85"/>
      <c r="R73" s="85"/>
      <c r="S73" s="85"/>
      <c r="T73" s="85"/>
      <c r="U73" s="85"/>
      <c r="V73" s="94"/>
      <c r="W73" s="85"/>
      <c r="X73" s="85" t="s">
        <v>224</v>
      </c>
      <c r="Y73" s="85"/>
      <c r="Z73" s="38"/>
      <c r="AA73" s="38"/>
      <c r="AB73" s="38"/>
    </row>
    <row r="74" spans="1:28" ht="26.25" thickBot="1" x14ac:dyDescent="0.3">
      <c r="A74" s="85">
        <v>53</v>
      </c>
      <c r="B74" s="102"/>
      <c r="C74" s="103" t="s">
        <v>225</v>
      </c>
      <c r="D74" s="89">
        <v>4000</v>
      </c>
      <c r="E74" s="89">
        <v>160</v>
      </c>
      <c r="F74" s="90">
        <v>800</v>
      </c>
      <c r="G74" s="91" t="s">
        <v>133</v>
      </c>
      <c r="H74" s="92">
        <v>3936</v>
      </c>
      <c r="I74" s="92">
        <v>157</v>
      </c>
      <c r="J74" s="92">
        <v>747</v>
      </c>
      <c r="K74" s="85">
        <v>0</v>
      </c>
      <c r="L74" s="85">
        <v>0</v>
      </c>
      <c r="M74" s="94">
        <f t="shared" si="30"/>
        <v>0</v>
      </c>
      <c r="N74" s="95">
        <f t="shared" si="30"/>
        <v>0</v>
      </c>
      <c r="O74" s="96"/>
      <c r="P74" s="97"/>
      <c r="Q74" s="85"/>
      <c r="R74" s="85"/>
      <c r="S74" s="85"/>
      <c r="T74" s="85"/>
      <c r="U74" s="85"/>
      <c r="V74" s="94"/>
      <c r="W74" s="85"/>
      <c r="X74" s="85" t="s">
        <v>226</v>
      </c>
      <c r="Y74" s="85"/>
      <c r="Z74" s="38"/>
      <c r="AA74" s="38"/>
      <c r="AB74" s="38"/>
    </row>
    <row r="75" spans="1:28" ht="26.25" thickBot="1" x14ac:dyDescent="0.3">
      <c r="A75" s="85">
        <v>54</v>
      </c>
      <c r="B75" s="102"/>
      <c r="C75" s="103" t="s">
        <v>227</v>
      </c>
      <c r="D75" s="89">
        <v>11000</v>
      </c>
      <c r="E75" s="89">
        <v>160</v>
      </c>
      <c r="F75" s="90">
        <v>800</v>
      </c>
      <c r="G75" s="91" t="s">
        <v>133</v>
      </c>
      <c r="H75" s="92">
        <v>7046</v>
      </c>
      <c r="I75" s="92">
        <v>157</v>
      </c>
      <c r="J75" s="92">
        <v>747</v>
      </c>
      <c r="K75" s="85">
        <v>0</v>
      </c>
      <c r="L75" s="85">
        <v>0</v>
      </c>
      <c r="M75" s="94">
        <f t="shared" si="30"/>
        <v>0</v>
      </c>
      <c r="N75" s="95">
        <f t="shared" si="30"/>
        <v>0</v>
      </c>
      <c r="O75" s="96"/>
      <c r="P75" s="97"/>
      <c r="Q75" s="85"/>
      <c r="R75" s="85"/>
      <c r="S75" s="85"/>
      <c r="T75" s="85"/>
      <c r="U75" s="85"/>
      <c r="V75" s="94"/>
      <c r="W75" s="85"/>
      <c r="X75" s="85" t="s">
        <v>228</v>
      </c>
      <c r="Y75" s="85"/>
      <c r="Z75" s="38"/>
      <c r="AA75" s="38"/>
      <c r="AB75" s="38"/>
    </row>
    <row r="76" spans="1:28" ht="26.25" thickBot="1" x14ac:dyDescent="0.3">
      <c r="A76" s="85">
        <v>56</v>
      </c>
      <c r="B76" s="102"/>
      <c r="C76" s="103" t="s">
        <v>229</v>
      </c>
      <c r="D76" s="89">
        <v>4500</v>
      </c>
      <c r="E76" s="89">
        <v>160</v>
      </c>
      <c r="F76" s="90">
        <v>800</v>
      </c>
      <c r="G76" s="91" t="s">
        <v>133</v>
      </c>
      <c r="H76" s="92">
        <v>2086</v>
      </c>
      <c r="I76" s="92">
        <v>157</v>
      </c>
      <c r="J76" s="92">
        <v>747</v>
      </c>
      <c r="K76" s="85">
        <v>0</v>
      </c>
      <c r="L76" s="85">
        <v>0</v>
      </c>
      <c r="M76" s="94">
        <f t="shared" si="30"/>
        <v>0</v>
      </c>
      <c r="N76" s="95">
        <f t="shared" si="30"/>
        <v>0</v>
      </c>
      <c r="O76" s="96"/>
      <c r="P76" s="97"/>
      <c r="Q76" s="85"/>
      <c r="R76" s="85"/>
      <c r="S76" s="85"/>
      <c r="T76" s="85"/>
      <c r="U76" s="85"/>
      <c r="V76" s="94"/>
      <c r="W76" s="85"/>
      <c r="X76" s="85" t="s">
        <v>230</v>
      </c>
      <c r="Y76" s="85"/>
      <c r="Z76" s="38"/>
      <c r="AA76" s="38"/>
      <c r="AB76" s="38"/>
    </row>
    <row r="77" spans="1:28" ht="26.25" thickBot="1" x14ac:dyDescent="0.3">
      <c r="A77" s="85">
        <v>57</v>
      </c>
      <c r="B77" s="102"/>
      <c r="C77" s="103" t="s">
        <v>231</v>
      </c>
      <c r="D77" s="89"/>
      <c r="E77" s="89"/>
      <c r="F77" s="90"/>
      <c r="G77" s="91" t="s">
        <v>146</v>
      </c>
      <c r="H77" s="92"/>
      <c r="I77" s="141"/>
      <c r="J77" s="93"/>
      <c r="K77" s="85"/>
      <c r="L77" s="85"/>
      <c r="M77" s="94">
        <f t="shared" si="30"/>
        <v>0</v>
      </c>
      <c r="N77" s="95">
        <f t="shared" si="30"/>
        <v>0</v>
      </c>
      <c r="O77" s="96"/>
      <c r="P77" s="97"/>
      <c r="Q77" s="85"/>
      <c r="R77" s="85"/>
      <c r="S77" s="85"/>
      <c r="T77" s="85"/>
      <c r="U77" s="85"/>
      <c r="V77" s="94"/>
      <c r="W77" s="85"/>
      <c r="X77" s="167" t="s">
        <v>232</v>
      </c>
      <c r="Y77" s="85"/>
      <c r="Z77" s="38"/>
      <c r="AA77" s="38"/>
      <c r="AB77" s="38"/>
    </row>
    <row r="78" spans="1:28" ht="51" x14ac:dyDescent="0.25">
      <c r="A78" s="85">
        <v>57</v>
      </c>
      <c r="B78" s="85">
        <v>1</v>
      </c>
      <c r="C78" s="142" t="s">
        <v>233</v>
      </c>
      <c r="D78" s="143">
        <v>350</v>
      </c>
      <c r="E78" s="143"/>
      <c r="F78" s="144"/>
      <c r="G78" s="145" t="s">
        <v>146</v>
      </c>
      <c r="H78" s="146">
        <v>350</v>
      </c>
      <c r="I78" s="147"/>
      <c r="J78" s="148"/>
      <c r="K78" s="149">
        <v>0</v>
      </c>
      <c r="L78" s="149"/>
      <c r="M78" s="150">
        <f t="shared" si="30"/>
        <v>0</v>
      </c>
      <c r="N78" s="151">
        <f t="shared" si="30"/>
        <v>0</v>
      </c>
      <c r="O78" s="152"/>
      <c r="P78" s="153"/>
      <c r="Q78" s="149"/>
      <c r="R78" s="149"/>
      <c r="S78" s="149"/>
      <c r="T78" s="149"/>
      <c r="U78" s="149"/>
      <c r="V78" s="150"/>
      <c r="W78" s="149"/>
      <c r="X78" s="168"/>
      <c r="Y78" s="149"/>
      <c r="Z78" s="38"/>
      <c r="AA78" s="38"/>
      <c r="AB78" s="38"/>
    </row>
    <row r="79" spans="1:28" ht="51" x14ac:dyDescent="0.25">
      <c r="A79" s="149">
        <v>57</v>
      </c>
      <c r="B79" s="149">
        <v>2</v>
      </c>
      <c r="C79" s="142" t="s">
        <v>234</v>
      </c>
      <c r="D79" s="143">
        <v>250</v>
      </c>
      <c r="E79" s="143"/>
      <c r="F79" s="144"/>
      <c r="G79" s="145" t="s">
        <v>146</v>
      </c>
      <c r="H79" s="154">
        <v>250</v>
      </c>
      <c r="I79" s="147"/>
      <c r="J79" s="148"/>
      <c r="K79" s="149">
        <v>0</v>
      </c>
      <c r="L79" s="149"/>
      <c r="M79" s="150">
        <f t="shared" si="30"/>
        <v>0</v>
      </c>
      <c r="N79" s="151">
        <f t="shared" si="30"/>
        <v>0</v>
      </c>
      <c r="O79" s="152"/>
      <c r="P79" s="153"/>
      <c r="Q79" s="149"/>
      <c r="R79" s="149"/>
      <c r="S79" s="149"/>
      <c r="T79" s="149"/>
      <c r="U79" s="149"/>
      <c r="V79" s="150"/>
      <c r="W79" s="149"/>
      <c r="X79" s="168"/>
      <c r="Y79" s="149"/>
      <c r="Z79" s="38"/>
      <c r="AA79" s="38"/>
      <c r="AB79" s="38"/>
    </row>
    <row r="80" spans="1:28" ht="51" x14ac:dyDescent="0.25">
      <c r="A80" s="149">
        <v>57</v>
      </c>
      <c r="B80" s="149">
        <v>3</v>
      </c>
      <c r="C80" s="155" t="s">
        <v>235</v>
      </c>
      <c r="D80" s="143">
        <v>350</v>
      </c>
      <c r="E80" s="143"/>
      <c r="F80" s="144"/>
      <c r="G80" s="145" t="s">
        <v>146</v>
      </c>
      <c r="H80" s="154">
        <v>350</v>
      </c>
      <c r="I80" s="147"/>
      <c r="J80" s="148"/>
      <c r="K80" s="149">
        <v>0</v>
      </c>
      <c r="L80" s="149"/>
      <c r="M80" s="150">
        <f t="shared" si="30"/>
        <v>0</v>
      </c>
      <c r="N80" s="151">
        <f t="shared" si="30"/>
        <v>0</v>
      </c>
      <c r="O80" s="152"/>
      <c r="P80" s="153"/>
      <c r="Q80" s="149"/>
      <c r="R80" s="149"/>
      <c r="S80" s="149"/>
      <c r="T80" s="149"/>
      <c r="U80" s="149"/>
      <c r="V80" s="150"/>
      <c r="W80" s="149"/>
      <c r="X80" s="168"/>
      <c r="Y80" s="149"/>
      <c r="Z80" s="38"/>
      <c r="AA80" s="38"/>
      <c r="AB80" s="38"/>
    </row>
    <row r="81" spans="1:28" ht="51" x14ac:dyDescent="0.25">
      <c r="A81" s="149">
        <v>57</v>
      </c>
      <c r="B81" s="149">
        <v>4</v>
      </c>
      <c r="C81" s="155" t="s">
        <v>236</v>
      </c>
      <c r="D81" s="143">
        <v>130</v>
      </c>
      <c r="E81" s="143"/>
      <c r="F81" s="144"/>
      <c r="G81" s="145" t="s">
        <v>146</v>
      </c>
      <c r="H81" s="154">
        <v>130</v>
      </c>
      <c r="I81" s="147"/>
      <c r="J81" s="148"/>
      <c r="K81" s="149">
        <v>0</v>
      </c>
      <c r="L81" s="149"/>
      <c r="M81" s="150">
        <f t="shared" si="30"/>
        <v>0</v>
      </c>
      <c r="N81" s="151">
        <f t="shared" si="30"/>
        <v>0</v>
      </c>
      <c r="O81" s="152"/>
      <c r="P81" s="153"/>
      <c r="Q81" s="149"/>
      <c r="R81" s="149"/>
      <c r="S81" s="149"/>
      <c r="T81" s="149"/>
      <c r="U81" s="149"/>
      <c r="V81" s="150"/>
      <c r="W81" s="149"/>
      <c r="X81" s="168"/>
      <c r="Y81" s="149"/>
      <c r="Z81" s="38"/>
      <c r="AA81" s="38"/>
      <c r="AB81" s="38"/>
    </row>
    <row r="82" spans="1:28" ht="38.25" x14ac:dyDescent="0.25">
      <c r="A82" s="149">
        <v>57</v>
      </c>
      <c r="B82" s="149">
        <v>5</v>
      </c>
      <c r="C82" s="155" t="s">
        <v>237</v>
      </c>
      <c r="D82" s="143">
        <v>600</v>
      </c>
      <c r="E82" s="143"/>
      <c r="F82" s="144"/>
      <c r="G82" s="145" t="s">
        <v>146</v>
      </c>
      <c r="H82" s="154">
        <v>560</v>
      </c>
      <c r="I82" s="147"/>
      <c r="J82" s="148"/>
      <c r="K82" s="149">
        <v>0</v>
      </c>
      <c r="L82" s="149"/>
      <c r="M82" s="150">
        <f t="shared" si="30"/>
        <v>0</v>
      </c>
      <c r="N82" s="151">
        <f t="shared" si="30"/>
        <v>0</v>
      </c>
      <c r="O82" s="152"/>
      <c r="P82" s="153"/>
      <c r="Q82" s="149"/>
      <c r="R82" s="149"/>
      <c r="S82" s="149"/>
      <c r="T82" s="149"/>
      <c r="U82" s="149"/>
      <c r="V82" s="150"/>
      <c r="W82" s="149"/>
      <c r="X82" s="168"/>
      <c r="Y82" s="149"/>
      <c r="Z82" s="38"/>
      <c r="AA82" s="38"/>
      <c r="AB82" s="38"/>
    </row>
    <row r="83" spans="1:28" ht="38.25" x14ac:dyDescent="0.25">
      <c r="A83" s="149">
        <v>57</v>
      </c>
      <c r="B83" s="149">
        <v>6</v>
      </c>
      <c r="C83" s="156" t="s">
        <v>238</v>
      </c>
      <c r="D83" s="143">
        <v>500</v>
      </c>
      <c r="E83" s="143"/>
      <c r="F83" s="144"/>
      <c r="G83" s="145" t="s">
        <v>146</v>
      </c>
      <c r="H83" s="146">
        <v>460</v>
      </c>
      <c r="I83" s="147"/>
      <c r="J83" s="148"/>
      <c r="K83" s="149">
        <v>0</v>
      </c>
      <c r="L83" s="149"/>
      <c r="M83" s="150">
        <f t="shared" si="30"/>
        <v>0</v>
      </c>
      <c r="N83" s="151">
        <f t="shared" si="30"/>
        <v>0</v>
      </c>
      <c r="O83" s="152"/>
      <c r="P83" s="153"/>
      <c r="Q83" s="149"/>
      <c r="R83" s="149"/>
      <c r="S83" s="149"/>
      <c r="T83" s="149"/>
      <c r="U83" s="149"/>
      <c r="V83" s="150"/>
      <c r="W83" s="149"/>
      <c r="X83" s="168"/>
      <c r="Y83" s="149"/>
      <c r="Z83" s="38"/>
      <c r="AA83" s="38"/>
      <c r="AB83" s="38"/>
    </row>
    <row r="84" spans="1:28" ht="33.75" customHeight="1" x14ac:dyDescent="0.25">
      <c r="O84" s="157">
        <f>O3+O7+O23+O25+O26+O32+O33+O34+O35+O36+O37+O38+O39+O40+O41+O42+O71+O72</f>
        <v>2518367.2400000002</v>
      </c>
      <c r="Q84" s="158">
        <f t="shared" ref="Q84:W84" si="36">Q3+Q7+Q23+Q25+Q26+Q32+Q33+Q34+Q35+Q36+Q37+Q38+Q39+Q40+Q41+Q42+Q71+Q72</f>
        <v>2779808.1639999999</v>
      </c>
      <c r="R84" s="158">
        <f t="shared" si="36"/>
        <v>1007346.8959999999</v>
      </c>
      <c r="S84" s="158">
        <f t="shared" si="36"/>
        <v>629591.81000000006</v>
      </c>
      <c r="T84" s="158">
        <f t="shared" si="36"/>
        <v>629591.81000000006</v>
      </c>
      <c r="U84" s="158">
        <f t="shared" si="36"/>
        <v>2266530.5159999998</v>
      </c>
      <c r="V84" s="159">
        <f t="shared" si="36"/>
        <v>4784897.7560000001</v>
      </c>
      <c r="W84" s="159">
        <f t="shared" si="36"/>
        <v>5281635.5116000008</v>
      </c>
      <c r="X84" s="157"/>
      <c r="Y84" s="157"/>
      <c r="Z84" s="160"/>
      <c r="AA84" s="160"/>
    </row>
    <row r="85" spans="1:28" x14ac:dyDescent="0.25">
      <c r="O85" s="161"/>
    </row>
  </sheetData>
  <mergeCells count="8">
    <mergeCell ref="X77:X83"/>
    <mergeCell ref="X3:X6"/>
    <mergeCell ref="Y3:Y6"/>
    <mergeCell ref="X7:X22"/>
    <mergeCell ref="Y7:Y22"/>
    <mergeCell ref="X27:X29"/>
    <mergeCell ref="X42:X70"/>
    <mergeCell ref="Y42:Y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sintesi</vt:lpstr>
      <vt:lpstr>dettaglio lotti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ERMINIA DI MICHELE</dc:creator>
  <cp:lastModifiedBy>ERMINIA DI MICHELE</cp:lastModifiedBy>
  <cp:lastPrinted>2025-02-06T08:35:05Z</cp:lastPrinted>
  <dcterms:created xsi:type="dcterms:W3CDTF">2025-01-28T11:35:37Z</dcterms:created>
  <dcterms:modified xsi:type="dcterms:W3CDTF">2025-02-13T10:39:21Z</dcterms:modified>
</cp:coreProperties>
</file>